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Chad\Projects\Legislature\McCleary\"/>
    </mc:Choice>
  </mc:AlternateContent>
  <bookViews>
    <workbookView xWindow="0" yWindow="0" windowWidth="21600" windowHeight="9285" activeTab="1"/>
  </bookViews>
  <sheets>
    <sheet name="Data" sheetId="1" r:id="rId1"/>
    <sheet name="Charts" sheetId="2" r:id="rId2"/>
  </sheets>
  <definedNames>
    <definedName name="_xlnm._FilterDatabase" localSheetId="0" hidden="1">Data!$A$1:$Y$298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61" i="1" l="1"/>
  <c r="O264" i="1"/>
  <c r="O296" i="1"/>
  <c r="O295" i="1"/>
  <c r="O294" i="1"/>
  <c r="O293" i="1"/>
  <c r="O292" i="1"/>
  <c r="O286" i="1"/>
  <c r="O269" i="1"/>
  <c r="I3" i="1" l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" i="1"/>
  <c r="G179" i="1" l="1"/>
  <c r="G265" i="1"/>
  <c r="G95" i="1"/>
  <c r="G58" i="1"/>
  <c r="G175" i="1"/>
  <c r="G21" i="1"/>
  <c r="G73" i="1"/>
  <c r="G26" i="1"/>
  <c r="G14" i="1"/>
  <c r="G30" i="1"/>
  <c r="G293" i="1"/>
  <c r="G17" i="1"/>
  <c r="G258" i="1"/>
  <c r="G107" i="1"/>
  <c r="G255" i="1"/>
  <c r="G59" i="1"/>
  <c r="G147" i="1"/>
  <c r="G158" i="1"/>
  <c r="G273" i="1"/>
  <c r="G75" i="1"/>
  <c r="G48" i="1"/>
  <c r="G193" i="1"/>
  <c r="G239" i="1"/>
  <c r="G132" i="1"/>
  <c r="G121" i="1"/>
  <c r="G136" i="1"/>
  <c r="G260" i="1"/>
  <c r="G31" i="1"/>
  <c r="G25" i="1"/>
  <c r="G78" i="1"/>
  <c r="G92" i="1"/>
  <c r="G63" i="1"/>
  <c r="G159" i="1"/>
  <c r="G144" i="1"/>
  <c r="G97" i="1"/>
  <c r="G155" i="1"/>
  <c r="G28" i="1"/>
  <c r="G186" i="1"/>
  <c r="G137" i="1"/>
  <c r="G247" i="1"/>
  <c r="G240" i="1"/>
  <c r="G162" i="1"/>
  <c r="G115" i="1"/>
  <c r="G190" i="1"/>
  <c r="G199" i="1"/>
  <c r="G246" i="1"/>
  <c r="G229" i="1"/>
  <c r="G148" i="1"/>
  <c r="G212" i="1"/>
  <c r="G257" i="1"/>
  <c r="G237" i="1"/>
  <c r="G219" i="1"/>
  <c r="G283" i="1"/>
  <c r="G198" i="1"/>
  <c r="G182" i="1"/>
  <c r="G200" i="1"/>
  <c r="G98" i="1"/>
  <c r="G124" i="1"/>
  <c r="G288" i="1"/>
  <c r="G69" i="1"/>
  <c r="G86" i="1"/>
  <c r="G53" i="1"/>
  <c r="G252" i="1"/>
  <c r="G111" i="1"/>
  <c r="G12" i="1"/>
  <c r="G83" i="1"/>
  <c r="G129" i="1"/>
  <c r="G259" i="1"/>
  <c r="G204" i="1"/>
  <c r="G71" i="1"/>
  <c r="G101" i="1"/>
  <c r="G275" i="1"/>
  <c r="G13" i="1"/>
  <c r="G7" i="1"/>
  <c r="G290" i="1"/>
  <c r="G10" i="1"/>
  <c r="G62" i="1"/>
  <c r="G76" i="1"/>
  <c r="G154" i="1"/>
  <c r="G43" i="1"/>
  <c r="G157" i="1"/>
  <c r="G251" i="1"/>
  <c r="G270" i="1"/>
  <c r="G150" i="1"/>
  <c r="G168" i="1"/>
  <c r="G77" i="1"/>
  <c r="G123" i="1"/>
  <c r="G109" i="1"/>
  <c r="G222" i="1"/>
  <c r="G278" i="1"/>
  <c r="G241" i="1"/>
  <c r="G181" i="1"/>
  <c r="G256" i="1"/>
  <c r="G140" i="1"/>
  <c r="G15" i="1"/>
  <c r="G114" i="1"/>
  <c r="G210" i="1"/>
  <c r="G118" i="1"/>
  <c r="G227" i="1"/>
  <c r="G280" i="1"/>
  <c r="G16" i="1"/>
  <c r="G276" i="1"/>
  <c r="G151" i="1"/>
  <c r="G287" i="1"/>
  <c r="G60" i="1"/>
  <c r="G18" i="1"/>
  <c r="G6" i="1"/>
  <c r="G156" i="1"/>
  <c r="G125" i="1"/>
  <c r="G176" i="1"/>
  <c r="G266" i="1"/>
  <c r="G178" i="1"/>
  <c r="G119" i="1"/>
  <c r="G268" i="1"/>
  <c r="G127" i="1"/>
  <c r="G40" i="1"/>
  <c r="G5" i="1"/>
  <c r="G103" i="1"/>
  <c r="G285" i="1"/>
  <c r="G197" i="1"/>
  <c r="G232" i="1"/>
  <c r="G45" i="1"/>
  <c r="G230" i="1"/>
  <c r="G220" i="1"/>
  <c r="G218" i="1"/>
  <c r="G88" i="1"/>
  <c r="G149" i="1"/>
  <c r="G254" i="1"/>
  <c r="G172" i="1"/>
  <c r="G243" i="1"/>
  <c r="G167" i="1"/>
  <c r="G29" i="1"/>
  <c r="G209" i="1"/>
  <c r="G35" i="1"/>
  <c r="G113" i="1"/>
  <c r="G65" i="1"/>
  <c r="G116" i="1"/>
  <c r="G184" i="1"/>
  <c r="G292" i="1"/>
  <c r="G49" i="1"/>
  <c r="G131" i="1"/>
  <c r="G208" i="1"/>
  <c r="G39" i="1"/>
  <c r="G191" i="1"/>
  <c r="G152" i="1"/>
  <c r="G112" i="1"/>
  <c r="G274" i="1"/>
  <c r="G44" i="1"/>
  <c r="G23" i="1"/>
  <c r="G134" i="1"/>
  <c r="G164" i="1"/>
  <c r="G201" i="1"/>
  <c r="G249" i="1"/>
  <c r="G143" i="1"/>
  <c r="G128" i="1"/>
  <c r="G120" i="1"/>
  <c r="G170" i="1"/>
  <c r="G108" i="1"/>
  <c r="G51" i="1"/>
  <c r="G106" i="1"/>
  <c r="G269" i="1"/>
  <c r="G24" i="1"/>
  <c r="G225" i="1"/>
  <c r="G11" i="1"/>
  <c r="G54" i="1"/>
  <c r="G253" i="1"/>
  <c r="G226" i="1"/>
  <c r="G145" i="1"/>
  <c r="G180" i="1"/>
  <c r="G221" i="1"/>
  <c r="G142" i="1"/>
  <c r="G34" i="1"/>
  <c r="G57" i="1"/>
  <c r="G166" i="1"/>
  <c r="G281" i="1"/>
  <c r="G160" i="1"/>
  <c r="G262" i="1"/>
  <c r="G264" i="1"/>
  <c r="G244" i="1"/>
  <c r="G188" i="1"/>
  <c r="G99" i="1"/>
  <c r="G68" i="1"/>
  <c r="G284" i="1"/>
  <c r="G234" i="1"/>
  <c r="G19" i="1"/>
  <c r="G211" i="1"/>
  <c r="G248" i="1"/>
  <c r="G214" i="1"/>
  <c r="G38" i="1"/>
  <c r="G171" i="1"/>
  <c r="G202" i="1"/>
  <c r="G72" i="1"/>
  <c r="G139" i="1"/>
  <c r="G205" i="1"/>
  <c r="G94" i="1"/>
  <c r="G96" i="1"/>
  <c r="G9" i="1"/>
  <c r="G291" i="1"/>
  <c r="G187" i="1"/>
  <c r="G89" i="1"/>
  <c r="G238" i="1"/>
  <c r="G91" i="1"/>
  <c r="G163" i="1"/>
  <c r="G183" i="1"/>
  <c r="G189" i="1"/>
  <c r="G22" i="1"/>
  <c r="G207" i="1"/>
  <c r="G27" i="1"/>
  <c r="G100" i="1"/>
  <c r="G203" i="1"/>
  <c r="G126" i="1"/>
  <c r="G85" i="1"/>
  <c r="G105" i="1"/>
  <c r="G289" i="1"/>
  <c r="G235" i="1"/>
  <c r="G117" i="1"/>
  <c r="G161" i="1"/>
  <c r="G267" i="1"/>
  <c r="G2" i="1"/>
  <c r="G67" i="1"/>
  <c r="G79" i="1"/>
  <c r="G217" i="1"/>
  <c r="G93" i="1"/>
  <c r="G294" i="1"/>
  <c r="G66" i="1"/>
  <c r="G36" i="1"/>
  <c r="G263" i="1"/>
  <c r="G277" i="1"/>
  <c r="G32" i="1"/>
  <c r="G50" i="1"/>
  <c r="G192" i="1"/>
  <c r="G185" i="1"/>
  <c r="G33" i="1"/>
  <c r="G130" i="1"/>
  <c r="G231" i="1"/>
  <c r="G3" i="1"/>
  <c r="G271" i="1"/>
  <c r="G236" i="1"/>
  <c r="G64" i="1"/>
  <c r="G295" i="1"/>
  <c r="G286" i="1"/>
  <c r="G296" i="1"/>
  <c r="G87" i="1"/>
  <c r="G282" i="1"/>
  <c r="G153" i="1"/>
  <c r="G110" i="1"/>
  <c r="G272" i="1"/>
  <c r="G37" i="1"/>
  <c r="G46" i="1"/>
  <c r="G4" i="1"/>
  <c r="G233" i="1"/>
  <c r="G42" i="1"/>
  <c r="G228" i="1"/>
  <c r="G138" i="1"/>
  <c r="G250" i="1"/>
  <c r="G165" i="1"/>
  <c r="G141" i="1"/>
  <c r="G70" i="1"/>
  <c r="G223" i="1"/>
  <c r="G177" i="1"/>
  <c r="G224" i="1"/>
  <c r="G90" i="1"/>
  <c r="G47" i="1"/>
  <c r="G174" i="1"/>
  <c r="G56" i="1"/>
  <c r="G169" i="1"/>
  <c r="G8" i="1"/>
  <c r="G122" i="1"/>
  <c r="G195" i="1"/>
  <c r="G104" i="1"/>
  <c r="G213" i="1"/>
  <c r="G52" i="1"/>
  <c r="G81" i="1"/>
  <c r="G146" i="1"/>
  <c r="G84" i="1"/>
  <c r="G279" i="1"/>
  <c r="G216" i="1"/>
  <c r="G194" i="1"/>
  <c r="G41" i="1"/>
  <c r="G74" i="1"/>
  <c r="G61" i="1"/>
  <c r="G196" i="1"/>
  <c r="G80" i="1"/>
  <c r="G135" i="1"/>
  <c r="G215" i="1"/>
  <c r="G206" i="1"/>
  <c r="G242" i="1"/>
  <c r="G173" i="1"/>
  <c r="G245" i="1"/>
  <c r="G261" i="1"/>
  <c r="G102" i="1"/>
  <c r="G20" i="1"/>
  <c r="G55" i="1"/>
  <c r="G133" i="1"/>
  <c r="G82" i="1"/>
  <c r="D298" i="1"/>
  <c r="C298" i="1"/>
  <c r="E298" i="1" l="1"/>
  <c r="G298" i="1" s="1"/>
  <c r="F291" i="1"/>
  <c r="M291" i="1"/>
  <c r="O291" i="1"/>
  <c r="F225" i="1"/>
  <c r="M225" i="1"/>
  <c r="O225" i="1"/>
  <c r="T225" i="1" s="1"/>
  <c r="F3" i="1"/>
  <c r="F4" i="1"/>
  <c r="F6" i="1"/>
  <c r="F7" i="1"/>
  <c r="F5" i="1"/>
  <c r="F8" i="1"/>
  <c r="F9" i="1"/>
  <c r="F10" i="1"/>
  <c r="F12" i="1"/>
  <c r="F11" i="1"/>
  <c r="F13" i="1"/>
  <c r="F14" i="1"/>
  <c r="F15" i="1"/>
  <c r="F16" i="1"/>
  <c r="F17" i="1"/>
  <c r="F18" i="1"/>
  <c r="F19" i="1"/>
  <c r="F20" i="1"/>
  <c r="F23" i="1"/>
  <c r="F22" i="1"/>
  <c r="F21" i="1"/>
  <c r="F24" i="1"/>
  <c r="F26" i="1"/>
  <c r="F25" i="1"/>
  <c r="F28" i="1"/>
  <c r="F27" i="1"/>
  <c r="F29" i="1"/>
  <c r="F30" i="1"/>
  <c r="F31" i="1"/>
  <c r="F32" i="1"/>
  <c r="F35" i="1"/>
  <c r="F33" i="1"/>
  <c r="F34" i="1"/>
  <c r="F38" i="1"/>
  <c r="F36" i="1"/>
  <c r="F37" i="1"/>
  <c r="F40" i="1"/>
  <c r="F39" i="1"/>
  <c r="F42" i="1"/>
  <c r="F41" i="1"/>
  <c r="F43" i="1"/>
  <c r="F49" i="1"/>
  <c r="F45" i="1"/>
  <c r="F46" i="1"/>
  <c r="F44" i="1"/>
  <c r="F48" i="1"/>
  <c r="F50" i="1"/>
  <c r="F47" i="1"/>
  <c r="F52" i="1"/>
  <c r="F51" i="1"/>
  <c r="F53" i="1"/>
  <c r="F55" i="1"/>
  <c r="F56" i="1"/>
  <c r="F54" i="1"/>
  <c r="F58" i="1"/>
  <c r="F57" i="1"/>
  <c r="F62" i="1"/>
  <c r="F59" i="1"/>
  <c r="F61" i="1"/>
  <c r="F60" i="1"/>
  <c r="F64" i="1"/>
  <c r="F69" i="1"/>
  <c r="F71" i="1"/>
  <c r="F65" i="1"/>
  <c r="F67" i="1"/>
  <c r="F63" i="1"/>
  <c r="F66" i="1"/>
  <c r="F70" i="1"/>
  <c r="F68" i="1"/>
  <c r="F73" i="1"/>
  <c r="F74" i="1"/>
  <c r="F75" i="1"/>
  <c r="F72" i="1"/>
  <c r="F77" i="1"/>
  <c r="F76" i="1"/>
  <c r="F78" i="1"/>
  <c r="F80" i="1"/>
  <c r="F79" i="1"/>
  <c r="F81" i="1"/>
  <c r="F85" i="1"/>
  <c r="F82" i="1"/>
  <c r="F84" i="1"/>
  <c r="F87" i="1"/>
  <c r="F83" i="1"/>
  <c r="F86" i="1"/>
  <c r="F89" i="1"/>
  <c r="F90" i="1"/>
  <c r="F94" i="1"/>
  <c r="F88" i="1"/>
  <c r="F93" i="1"/>
  <c r="F92" i="1"/>
  <c r="F95" i="1"/>
  <c r="F97" i="1"/>
  <c r="F96" i="1"/>
  <c r="F91" i="1"/>
  <c r="F98" i="1"/>
  <c r="F103" i="1"/>
  <c r="F99" i="1"/>
  <c r="F101" i="1"/>
  <c r="F104" i="1"/>
  <c r="F102" i="1"/>
  <c r="F105" i="1"/>
  <c r="F100" i="1"/>
  <c r="F106" i="1"/>
  <c r="F107" i="1"/>
  <c r="F108" i="1"/>
  <c r="F109" i="1"/>
  <c r="F110" i="1"/>
  <c r="F114" i="1"/>
  <c r="F113" i="1"/>
  <c r="F112" i="1"/>
  <c r="F115" i="1"/>
  <c r="F111" i="1"/>
  <c r="F116" i="1"/>
  <c r="F117" i="1"/>
  <c r="F118" i="1"/>
  <c r="F119" i="1"/>
  <c r="F120" i="1"/>
  <c r="F129" i="1"/>
  <c r="F122" i="1"/>
  <c r="F128" i="1"/>
  <c r="F123" i="1"/>
  <c r="F124" i="1"/>
  <c r="F121" i="1"/>
  <c r="F126" i="1"/>
  <c r="F130" i="1"/>
  <c r="F125" i="1"/>
  <c r="F127" i="1"/>
  <c r="F134" i="1"/>
  <c r="F135" i="1"/>
  <c r="F131" i="1"/>
  <c r="F136" i="1"/>
  <c r="F133" i="1"/>
  <c r="F132" i="1"/>
  <c r="F139" i="1"/>
  <c r="F138" i="1"/>
  <c r="F140" i="1"/>
  <c r="F141" i="1"/>
  <c r="F142" i="1"/>
  <c r="F144" i="1"/>
  <c r="F143" i="1"/>
  <c r="F152" i="1"/>
  <c r="F150" i="1"/>
  <c r="F153" i="1"/>
  <c r="F169" i="1"/>
  <c r="F151" i="1"/>
  <c r="F148" i="1"/>
  <c r="F154" i="1"/>
  <c r="F149" i="1"/>
  <c r="F145" i="1"/>
  <c r="F155" i="1"/>
  <c r="F156" i="1"/>
  <c r="F147" i="1"/>
  <c r="F157" i="1"/>
  <c r="F162" i="1"/>
  <c r="F160" i="1"/>
  <c r="F137" i="1"/>
  <c r="F161" i="1"/>
  <c r="F159" i="1"/>
  <c r="F146" i="1"/>
  <c r="F158" i="1"/>
  <c r="F163" i="1"/>
  <c r="F164" i="1"/>
  <c r="F165" i="1"/>
  <c r="F166" i="1"/>
  <c r="F168" i="1"/>
  <c r="F171" i="1"/>
  <c r="F173" i="1"/>
  <c r="F183" i="1"/>
  <c r="F172" i="1"/>
  <c r="F180" i="1"/>
  <c r="F181" i="1"/>
  <c r="F176" i="1"/>
  <c r="F186" i="1"/>
  <c r="F178" i="1"/>
  <c r="F170" i="1"/>
  <c r="F187" i="1"/>
  <c r="F174" i="1"/>
  <c r="F175" i="1"/>
  <c r="F184" i="1"/>
  <c r="F177" i="1"/>
  <c r="F189" i="1"/>
  <c r="F188" i="1"/>
  <c r="F179" i="1"/>
  <c r="F201" i="1"/>
  <c r="F182" i="1"/>
  <c r="F190" i="1"/>
  <c r="F185" i="1"/>
  <c r="F191" i="1"/>
  <c r="F194" i="1"/>
  <c r="F167" i="1"/>
  <c r="F192" i="1"/>
  <c r="F198" i="1"/>
  <c r="F193" i="1"/>
  <c r="F199" i="1"/>
  <c r="F200" i="1"/>
  <c r="F196" i="1"/>
  <c r="F197" i="1"/>
  <c r="F195" i="1"/>
  <c r="F204" i="1"/>
  <c r="F207" i="1"/>
  <c r="F205" i="1"/>
  <c r="F203" i="1"/>
  <c r="F202" i="1"/>
  <c r="F206" i="1"/>
  <c r="F211" i="1"/>
  <c r="F208" i="1"/>
  <c r="F212" i="1"/>
  <c r="F213" i="1"/>
  <c r="F210" i="1"/>
  <c r="F209" i="1"/>
  <c r="F214" i="1"/>
  <c r="F219" i="1"/>
  <c r="F215" i="1"/>
  <c r="F216" i="1"/>
  <c r="F226" i="1"/>
  <c r="F217" i="1"/>
  <c r="F223" i="1"/>
  <c r="F230" i="1"/>
  <c r="F220" i="1"/>
  <c r="F227" i="1"/>
  <c r="F221" i="1"/>
  <c r="F218" i="1"/>
  <c r="F222" i="1"/>
  <c r="F237" i="1"/>
  <c r="F231" i="1"/>
  <c r="F243" i="1"/>
  <c r="F224" i="1"/>
  <c r="F234" i="1"/>
  <c r="F235" i="1"/>
  <c r="F233" i="1"/>
  <c r="F229" i="1"/>
  <c r="F232" i="1"/>
  <c r="F239" i="1"/>
  <c r="F228" i="1"/>
  <c r="F247" i="1"/>
  <c r="F238" i="1"/>
  <c r="F244" i="1"/>
  <c r="F236" i="1"/>
  <c r="F240" i="1"/>
  <c r="F241" i="1"/>
  <c r="F245" i="1"/>
  <c r="F242" i="1"/>
  <c r="F249" i="1"/>
  <c r="F246" i="1"/>
  <c r="F250" i="1"/>
  <c r="F264" i="1"/>
  <c r="F253" i="1"/>
  <c r="F257" i="1"/>
  <c r="F248" i="1"/>
  <c r="F252" i="1"/>
  <c r="F256" i="1"/>
  <c r="F259" i="1"/>
  <c r="F266" i="1"/>
  <c r="F251" i="1"/>
  <c r="F255" i="1"/>
  <c r="F265" i="1"/>
  <c r="F258" i="1"/>
  <c r="F261" i="1"/>
  <c r="F272" i="1"/>
  <c r="F262" i="1"/>
  <c r="F254" i="1"/>
  <c r="F263" i="1"/>
  <c r="F260" i="1"/>
  <c r="F271" i="1"/>
  <c r="F268" i="1"/>
  <c r="F270" i="1"/>
  <c r="F274" i="1"/>
  <c r="F279" i="1"/>
  <c r="F267" i="1"/>
  <c r="F269" i="1"/>
  <c r="F275" i="1"/>
  <c r="F276" i="1"/>
  <c r="F283" i="1"/>
  <c r="F278" i="1"/>
  <c r="F277" i="1"/>
  <c r="F287" i="1"/>
  <c r="F281" i="1"/>
  <c r="F285" i="1"/>
  <c r="F280" i="1"/>
  <c r="F286" i="1"/>
  <c r="F282" i="1"/>
  <c r="F273" i="1"/>
  <c r="F288" i="1"/>
  <c r="F290" i="1"/>
  <c r="F292" i="1"/>
  <c r="F289" i="1"/>
  <c r="F284" i="1"/>
  <c r="F294" i="1"/>
  <c r="F296" i="1"/>
  <c r="F293" i="1"/>
  <c r="F295" i="1"/>
  <c r="F2" i="1"/>
  <c r="Q298" i="1"/>
  <c r="W256" i="1"/>
  <c r="W23" i="1"/>
  <c r="W90" i="1"/>
  <c r="W180" i="1"/>
  <c r="W223" i="1"/>
  <c r="W221" i="1"/>
  <c r="W268" i="1"/>
  <c r="W30" i="1"/>
  <c r="W122" i="1"/>
  <c r="W127" i="1"/>
  <c r="W218" i="1"/>
  <c r="W236" i="1"/>
  <c r="W260" i="1"/>
  <c r="W275" i="1"/>
  <c r="W151" i="1"/>
  <c r="W210" i="1"/>
  <c r="W95" i="1"/>
  <c r="W144" i="1"/>
  <c r="W200" i="1"/>
  <c r="W243" i="1"/>
  <c r="W73" i="1"/>
  <c r="W145" i="1"/>
  <c r="W197" i="1"/>
  <c r="W259" i="1"/>
  <c r="W262" i="1"/>
  <c r="W51" i="1"/>
  <c r="W93" i="1"/>
  <c r="W232" i="1"/>
  <c r="W257" i="1"/>
  <c r="W184" i="1"/>
  <c r="W202" i="1"/>
  <c r="W230" i="1"/>
  <c r="W252" i="1"/>
  <c r="W273" i="1"/>
  <c r="V298" i="1"/>
  <c r="M179" i="1"/>
  <c r="M95" i="1"/>
  <c r="M58" i="1"/>
  <c r="M175" i="1"/>
  <c r="M73" i="1"/>
  <c r="M26" i="1"/>
  <c r="M14" i="1"/>
  <c r="M293" i="1"/>
  <c r="M17" i="1"/>
  <c r="M258" i="1"/>
  <c r="M255" i="1"/>
  <c r="M59" i="1"/>
  <c r="M147" i="1"/>
  <c r="M273" i="1"/>
  <c r="M75" i="1"/>
  <c r="M48" i="1"/>
  <c r="M239" i="1"/>
  <c r="M132" i="1"/>
  <c r="M260" i="1"/>
  <c r="M31" i="1"/>
  <c r="M92" i="1"/>
  <c r="M63" i="1"/>
  <c r="M159" i="1"/>
  <c r="M97" i="1"/>
  <c r="M155" i="1"/>
  <c r="M28" i="1"/>
  <c r="M137" i="1"/>
  <c r="M247" i="1"/>
  <c r="M240" i="1"/>
  <c r="M115" i="1"/>
  <c r="M190" i="1"/>
  <c r="M229" i="1"/>
  <c r="M148" i="1"/>
  <c r="M212" i="1"/>
  <c r="M237" i="1"/>
  <c r="M219" i="1"/>
  <c r="M182" i="1"/>
  <c r="M200" i="1"/>
  <c r="M98" i="1"/>
  <c r="M288" i="1"/>
  <c r="M69" i="1"/>
  <c r="M86" i="1"/>
  <c r="M252" i="1"/>
  <c r="M111" i="1"/>
  <c r="M12" i="1"/>
  <c r="M129" i="1"/>
  <c r="M259" i="1"/>
  <c r="M204" i="1"/>
  <c r="M101" i="1"/>
  <c r="M275" i="1"/>
  <c r="M13" i="1"/>
  <c r="M290" i="1"/>
  <c r="M10" i="1"/>
  <c r="M62" i="1"/>
  <c r="M154" i="1"/>
  <c r="M43" i="1"/>
  <c r="M157" i="1"/>
  <c r="M270" i="1"/>
  <c r="M150" i="1"/>
  <c r="M168" i="1"/>
  <c r="M123" i="1"/>
  <c r="M109" i="1"/>
  <c r="M222" i="1"/>
  <c r="M241" i="1"/>
  <c r="M181" i="1"/>
  <c r="M256" i="1"/>
  <c r="M15" i="1"/>
  <c r="M114" i="1"/>
  <c r="M210" i="1"/>
  <c r="M227" i="1"/>
  <c r="M280" i="1"/>
  <c r="M16" i="1"/>
  <c r="M151" i="1"/>
  <c r="M287" i="1"/>
  <c r="M60" i="1"/>
  <c r="M6" i="1"/>
  <c r="M156" i="1"/>
  <c r="M125" i="1"/>
  <c r="M266" i="1"/>
  <c r="M178" i="1"/>
  <c r="M119" i="1"/>
  <c r="M127" i="1"/>
  <c r="M40" i="1"/>
  <c r="M285" i="1"/>
  <c r="M197" i="1"/>
  <c r="M232" i="1"/>
  <c r="M230" i="1"/>
  <c r="M220" i="1"/>
  <c r="M149" i="1"/>
  <c r="M254" i="1"/>
  <c r="M172" i="1"/>
  <c r="M167" i="1"/>
  <c r="M29" i="1"/>
  <c r="M209" i="1"/>
  <c r="M113" i="1"/>
  <c r="M65" i="1"/>
  <c r="M116" i="1"/>
  <c r="M292" i="1"/>
  <c r="M49" i="1"/>
  <c r="M131" i="1"/>
  <c r="M39" i="1"/>
  <c r="M191" i="1"/>
  <c r="M152" i="1"/>
  <c r="M274" i="1"/>
  <c r="M44" i="1"/>
  <c r="M23" i="1"/>
  <c r="M164" i="1"/>
  <c r="M201" i="1"/>
  <c r="M249" i="1"/>
  <c r="M128" i="1"/>
  <c r="M120" i="1"/>
  <c r="M170" i="1"/>
  <c r="M51" i="1"/>
  <c r="M269" i="1"/>
  <c r="M11" i="1"/>
  <c r="M54" i="1"/>
  <c r="M253" i="1"/>
  <c r="M145" i="1"/>
  <c r="M180" i="1"/>
  <c r="M221" i="1"/>
  <c r="M34" i="1"/>
  <c r="M57" i="1"/>
  <c r="M166" i="1"/>
  <c r="M160" i="1"/>
  <c r="M264" i="1"/>
  <c r="M188" i="1"/>
  <c r="M99" i="1"/>
  <c r="M234" i="1"/>
  <c r="M211" i="1"/>
  <c r="M214" i="1"/>
  <c r="M38" i="1"/>
  <c r="M171" i="1"/>
  <c r="M72" i="1"/>
  <c r="M139" i="1"/>
  <c r="M205" i="1"/>
  <c r="M96" i="1"/>
  <c r="M9" i="1"/>
  <c r="M187" i="1"/>
  <c r="M238" i="1"/>
  <c r="M163" i="1"/>
  <c r="M189" i="1"/>
  <c r="M22" i="1"/>
  <c r="M207" i="1"/>
  <c r="M100" i="1"/>
  <c r="M203" i="1"/>
  <c r="M126" i="1"/>
  <c r="M105" i="1"/>
  <c r="M235" i="1"/>
  <c r="M161" i="1"/>
  <c r="M2" i="1"/>
  <c r="M79" i="1"/>
  <c r="M217" i="1"/>
  <c r="M93" i="1"/>
  <c r="M66" i="1"/>
  <c r="M36" i="1"/>
  <c r="M263" i="1"/>
  <c r="M32" i="1"/>
  <c r="M50" i="1"/>
  <c r="M192" i="1"/>
  <c r="M33" i="1"/>
  <c r="M130" i="1"/>
  <c r="M231" i="1"/>
  <c r="M271" i="1"/>
  <c r="M236" i="1"/>
  <c r="M64" i="1"/>
  <c r="M286" i="1"/>
  <c r="M296" i="1"/>
  <c r="M87" i="1"/>
  <c r="M153" i="1"/>
  <c r="M110" i="1"/>
  <c r="M272" i="1"/>
  <c r="M46" i="1"/>
  <c r="M4" i="1"/>
  <c r="M233" i="1"/>
  <c r="M228" i="1"/>
  <c r="M138" i="1"/>
  <c r="M250" i="1"/>
  <c r="M141" i="1"/>
  <c r="M70" i="1"/>
  <c r="M223" i="1"/>
  <c r="M224" i="1"/>
  <c r="M90" i="1"/>
  <c r="M47" i="1"/>
  <c r="M56" i="1"/>
  <c r="M8" i="1"/>
  <c r="M122" i="1"/>
  <c r="M195" i="1"/>
  <c r="M104" i="1"/>
  <c r="M213" i="1"/>
  <c r="M52" i="1"/>
  <c r="M81" i="1"/>
  <c r="M146" i="1"/>
  <c r="M84" i="1"/>
  <c r="M279" i="1"/>
  <c r="M216" i="1"/>
  <c r="M194" i="1"/>
  <c r="M41" i="1"/>
  <c r="M74" i="1"/>
  <c r="M61" i="1"/>
  <c r="M196" i="1"/>
  <c r="M80" i="1"/>
  <c r="M215" i="1"/>
  <c r="M206" i="1"/>
  <c r="M242" i="1"/>
  <c r="M245" i="1"/>
  <c r="M261" i="1"/>
  <c r="M102" i="1"/>
  <c r="M55" i="1"/>
  <c r="M133" i="1"/>
  <c r="M82" i="1"/>
  <c r="N298" i="1"/>
  <c r="J298" i="1"/>
  <c r="K298" i="1"/>
  <c r="N300" i="1"/>
  <c r="O179" i="1"/>
  <c r="W179" i="1" s="1"/>
  <c r="O265" i="1"/>
  <c r="O95" i="1"/>
  <c r="O58" i="1"/>
  <c r="W58" i="1" s="1"/>
  <c r="O175" i="1"/>
  <c r="T175" i="1" s="1"/>
  <c r="O21" i="1"/>
  <c r="O73" i="1"/>
  <c r="S73" i="1" s="1"/>
  <c r="O26" i="1"/>
  <c r="S26" i="1" s="1"/>
  <c r="O14" i="1"/>
  <c r="O30" i="1"/>
  <c r="T293" i="1"/>
  <c r="O17" i="1"/>
  <c r="W17" i="1" s="1"/>
  <c r="O258" i="1"/>
  <c r="O107" i="1"/>
  <c r="O255" i="1"/>
  <c r="T255" i="1" s="1"/>
  <c r="O59" i="1"/>
  <c r="W59" i="1" s="1"/>
  <c r="O147" i="1"/>
  <c r="O158" i="1"/>
  <c r="S158" i="1" s="1"/>
  <c r="O273" i="1"/>
  <c r="T273" i="1" s="1"/>
  <c r="O75" i="1"/>
  <c r="W75" i="1" s="1"/>
  <c r="O48" i="1"/>
  <c r="O193" i="1"/>
  <c r="O239" i="1"/>
  <c r="W239" i="1" s="1"/>
  <c r="O132" i="1"/>
  <c r="O121" i="1"/>
  <c r="S121" i="1" s="1"/>
  <c r="O136" i="1"/>
  <c r="S136" i="1" s="1"/>
  <c r="O260" i="1"/>
  <c r="T260" i="1" s="1"/>
  <c r="O31" i="1"/>
  <c r="O25" i="1"/>
  <c r="O78" i="1"/>
  <c r="O92" i="1"/>
  <c r="T92" i="1" s="1"/>
  <c r="O63" i="1"/>
  <c r="W63" i="1" s="1"/>
  <c r="O159" i="1"/>
  <c r="O144" i="1"/>
  <c r="S144" i="1" s="1"/>
  <c r="O97" i="1"/>
  <c r="W97" i="1" s="1"/>
  <c r="O155" i="1"/>
  <c r="O28" i="1"/>
  <c r="T28" i="1" s="1"/>
  <c r="O186" i="1"/>
  <c r="W186" i="1" s="1"/>
  <c r="O137" i="1"/>
  <c r="S137" i="1" s="1"/>
  <c r="O247" i="1"/>
  <c r="T247" i="1" s="1"/>
  <c r="O240" i="1"/>
  <c r="T240" i="1" s="1"/>
  <c r="O162" i="1"/>
  <c r="W162" i="1" s="1"/>
  <c r="O115" i="1"/>
  <c r="W115" i="1" s="1"/>
  <c r="O190" i="1"/>
  <c r="T190" i="1" s="1"/>
  <c r="O199" i="1"/>
  <c r="O246" i="1"/>
  <c r="O229" i="1"/>
  <c r="S229" i="1" s="1"/>
  <c r="O148" i="1"/>
  <c r="O212" i="1"/>
  <c r="O257" i="1"/>
  <c r="T257" i="1" s="1"/>
  <c r="O237" i="1"/>
  <c r="W237" i="1" s="1"/>
  <c r="O219" i="1"/>
  <c r="O283" i="1"/>
  <c r="T283" i="1" s="1"/>
  <c r="O198" i="1"/>
  <c r="T198" i="1" s="1"/>
  <c r="O182" i="1"/>
  <c r="S182" i="1" s="1"/>
  <c r="O200" i="1"/>
  <c r="O98" i="1"/>
  <c r="O124" i="1"/>
  <c r="S124" i="1" s="1"/>
  <c r="O288" i="1"/>
  <c r="O69" i="1"/>
  <c r="W69" i="1" s="1"/>
  <c r="O86" i="1"/>
  <c r="T86" i="1" s="1"/>
  <c r="O53" i="1"/>
  <c r="O252" i="1"/>
  <c r="O111" i="1"/>
  <c r="W111" i="1" s="1"/>
  <c r="O12" i="1"/>
  <c r="O83" i="1"/>
  <c r="W83" i="1" s="1"/>
  <c r="O129" i="1"/>
  <c r="O259" i="1"/>
  <c r="T259" i="1" s="1"/>
  <c r="O204" i="1"/>
  <c r="O71" i="1"/>
  <c r="O101" i="1"/>
  <c r="W101" i="1" s="1"/>
  <c r="O275" i="1"/>
  <c r="T275" i="1" s="1"/>
  <c r="O13" i="1"/>
  <c r="O7" i="1"/>
  <c r="T7" i="1" s="1"/>
  <c r="O290" i="1"/>
  <c r="T290" i="1" s="1"/>
  <c r="O10" i="1"/>
  <c r="W10" i="1" s="1"/>
  <c r="O62" i="1"/>
  <c r="O76" i="1"/>
  <c r="T76" i="1" s="1"/>
  <c r="O154" i="1"/>
  <c r="W154" i="1" s="1"/>
  <c r="O43" i="1"/>
  <c r="O157" i="1"/>
  <c r="W157" i="1" s="1"/>
  <c r="O251" i="1"/>
  <c r="T251" i="1" s="1"/>
  <c r="O270" i="1"/>
  <c r="O150" i="1"/>
  <c r="O168" i="1"/>
  <c r="W168" i="1" s="1"/>
  <c r="O77" i="1"/>
  <c r="W77" i="1" s="1"/>
  <c r="O123" i="1"/>
  <c r="O109" i="1"/>
  <c r="O222" i="1"/>
  <c r="T222" i="1" s="1"/>
  <c r="O278" i="1"/>
  <c r="O241" i="1"/>
  <c r="W241" i="1" s="1"/>
  <c r="O181" i="1"/>
  <c r="O256" i="1"/>
  <c r="O140" i="1"/>
  <c r="W140" i="1" s="1"/>
  <c r="O15" i="1"/>
  <c r="W15" i="1" s="1"/>
  <c r="O114" i="1"/>
  <c r="O210" i="1"/>
  <c r="S210" i="1" s="1"/>
  <c r="O118" i="1"/>
  <c r="O227" i="1"/>
  <c r="W227" i="1" s="1"/>
  <c r="O280" i="1"/>
  <c r="S280" i="1" s="1"/>
  <c r="O16" i="1"/>
  <c r="O276" i="1"/>
  <c r="S276" i="1" s="1"/>
  <c r="O151" i="1"/>
  <c r="S151" i="1" s="1"/>
  <c r="O287" i="1"/>
  <c r="W287" i="1" s="1"/>
  <c r="O60" i="1"/>
  <c r="O18" i="1"/>
  <c r="O6" i="1"/>
  <c r="S6" i="1" s="1"/>
  <c r="O156" i="1"/>
  <c r="W156" i="1" s="1"/>
  <c r="O125" i="1"/>
  <c r="O176" i="1"/>
  <c r="O266" i="1"/>
  <c r="W266" i="1" s="1"/>
  <c r="O178" i="1"/>
  <c r="O119" i="1"/>
  <c r="O268" i="1"/>
  <c r="T268" i="1" s="1"/>
  <c r="O127" i="1"/>
  <c r="S127" i="1" s="1"/>
  <c r="O40" i="1"/>
  <c r="O5" i="1"/>
  <c r="O103" i="1"/>
  <c r="W103" i="1" s="1"/>
  <c r="O285" i="1"/>
  <c r="T285" i="1" s="1"/>
  <c r="O197" i="1"/>
  <c r="O232" i="1"/>
  <c r="O45" i="1"/>
  <c r="W45" i="1" s="1"/>
  <c r="O230" i="1"/>
  <c r="O220" i="1"/>
  <c r="O218" i="1"/>
  <c r="T218" i="1" s="1"/>
  <c r="O88" i="1"/>
  <c r="W88" i="1" s="1"/>
  <c r="O149" i="1"/>
  <c r="O254" i="1"/>
  <c r="T254" i="1" s="1"/>
  <c r="O172" i="1"/>
  <c r="O243" i="1"/>
  <c r="T243" i="1" s="1"/>
  <c r="O167" i="1"/>
  <c r="O29" i="1"/>
  <c r="O209" i="1"/>
  <c r="W209" i="1" s="1"/>
  <c r="O35" i="1"/>
  <c r="W35" i="1" s="1"/>
  <c r="O113" i="1"/>
  <c r="O65" i="1"/>
  <c r="O116" i="1"/>
  <c r="W116" i="1" s="1"/>
  <c r="O184" i="1"/>
  <c r="T292" i="1"/>
  <c r="O49" i="1"/>
  <c r="W49" i="1" s="1"/>
  <c r="O131" i="1"/>
  <c r="O208" i="1"/>
  <c r="T208" i="1" s="1"/>
  <c r="O39" i="1"/>
  <c r="W39" i="1" s="1"/>
  <c r="O191" i="1"/>
  <c r="O152" i="1"/>
  <c r="T152" i="1" s="1"/>
  <c r="O112" i="1"/>
  <c r="T112" i="1" s="1"/>
  <c r="O274" i="1"/>
  <c r="W274" i="1" s="1"/>
  <c r="O44" i="1"/>
  <c r="U44" i="1" s="1"/>
  <c r="O23" i="1"/>
  <c r="O134" i="1"/>
  <c r="W134" i="1" s="1"/>
  <c r="O164" i="1"/>
  <c r="W164" i="1" s="1"/>
  <c r="O201" i="1"/>
  <c r="S201" i="1" s="1"/>
  <c r="O249" i="1"/>
  <c r="O143" i="1"/>
  <c r="W143" i="1" s="1"/>
  <c r="O128" i="1"/>
  <c r="O120" i="1"/>
  <c r="W120" i="1" s="1"/>
  <c r="O170" i="1"/>
  <c r="T170" i="1" s="1"/>
  <c r="O108" i="1"/>
  <c r="S108" i="1" s="1"/>
  <c r="O51" i="1"/>
  <c r="S51" i="1" s="1"/>
  <c r="O106" i="1"/>
  <c r="O24" i="1"/>
  <c r="O11" i="1"/>
  <c r="T11" i="1" s="1"/>
  <c r="O54" i="1"/>
  <c r="S54" i="1" s="1"/>
  <c r="O253" i="1"/>
  <c r="T253" i="1" s="1"/>
  <c r="O226" i="1"/>
  <c r="O145" i="1"/>
  <c r="S145" i="1" s="1"/>
  <c r="O180" i="1"/>
  <c r="S180" i="1" s="1"/>
  <c r="O221" i="1"/>
  <c r="T221" i="1" s="1"/>
  <c r="O142" i="1"/>
  <c r="S142" i="1" s="1"/>
  <c r="O34" i="1"/>
  <c r="O57" i="1"/>
  <c r="O166" i="1"/>
  <c r="W166" i="1" s="1"/>
  <c r="O281" i="1"/>
  <c r="S281" i="1" s="1"/>
  <c r="O160" i="1"/>
  <c r="U160" i="1" s="1"/>
  <c r="O262" i="1"/>
  <c r="T262" i="1" s="1"/>
  <c r="T264" i="1"/>
  <c r="O244" i="1"/>
  <c r="O188" i="1"/>
  <c r="O99" i="1"/>
  <c r="O68" i="1"/>
  <c r="W68" i="1" s="1"/>
  <c r="O284" i="1"/>
  <c r="O234" i="1"/>
  <c r="O19" i="1"/>
  <c r="W19" i="1" s="1"/>
  <c r="O211" i="1"/>
  <c r="S211" i="1" s="1"/>
  <c r="O248" i="1"/>
  <c r="O214" i="1"/>
  <c r="W214" i="1" s="1"/>
  <c r="O38" i="1"/>
  <c r="S38" i="1" s="1"/>
  <c r="O171" i="1"/>
  <c r="O202" i="1"/>
  <c r="T202" i="1" s="1"/>
  <c r="O72" i="1"/>
  <c r="O139" i="1"/>
  <c r="T139" i="1" s="1"/>
  <c r="O205" i="1"/>
  <c r="O94" i="1"/>
  <c r="O96" i="1"/>
  <c r="T96" i="1" s="1"/>
  <c r="O9" i="1"/>
  <c r="W9" i="1" s="1"/>
  <c r="O187" i="1"/>
  <c r="W187" i="1" s="1"/>
  <c r="O89" i="1"/>
  <c r="O238" i="1"/>
  <c r="O91" i="1"/>
  <c r="T91" i="1" s="1"/>
  <c r="O163" i="1"/>
  <c r="W163" i="1" s="1"/>
  <c r="O183" i="1"/>
  <c r="O189" i="1"/>
  <c r="W189" i="1" s="1"/>
  <c r="O22" i="1"/>
  <c r="W22" i="1" s="1"/>
  <c r="O207" i="1"/>
  <c r="W207" i="1" s="1"/>
  <c r="O27" i="1"/>
  <c r="O100" i="1"/>
  <c r="T100" i="1" s="1"/>
  <c r="O203" i="1"/>
  <c r="O126" i="1"/>
  <c r="W126" i="1" s="1"/>
  <c r="O85" i="1"/>
  <c r="O105" i="1"/>
  <c r="T105" i="1" s="1"/>
  <c r="O289" i="1"/>
  <c r="T289" i="1" s="1"/>
  <c r="O235" i="1"/>
  <c r="S235" i="1" s="1"/>
  <c r="O117" i="1"/>
  <c r="O161" i="1"/>
  <c r="O267" i="1"/>
  <c r="W267" i="1" s="1"/>
  <c r="O2" i="1"/>
  <c r="O67" i="1"/>
  <c r="O79" i="1"/>
  <c r="W79" i="1" s="1"/>
  <c r="O217" i="1"/>
  <c r="O93" i="1"/>
  <c r="O66" i="1"/>
  <c r="W66" i="1" s="1"/>
  <c r="O36" i="1"/>
  <c r="O263" i="1"/>
  <c r="O277" i="1"/>
  <c r="S277" i="1" s="1"/>
  <c r="O32" i="1"/>
  <c r="O50" i="1"/>
  <c r="O192" i="1"/>
  <c r="O185" i="1"/>
  <c r="W185" i="1" s="1"/>
  <c r="O33" i="1"/>
  <c r="S33" i="1" s="1"/>
  <c r="O130" i="1"/>
  <c r="T130" i="1" s="1"/>
  <c r="O231" i="1"/>
  <c r="O3" i="1"/>
  <c r="W3" i="1" s="1"/>
  <c r="O271" i="1"/>
  <c r="T271" i="1" s="1"/>
  <c r="O236" i="1"/>
  <c r="T236" i="1" s="1"/>
  <c r="O64" i="1"/>
  <c r="T295" i="1"/>
  <c r="T286" i="1"/>
  <c r="O87" i="1"/>
  <c r="O282" i="1"/>
  <c r="S282" i="1" s="1"/>
  <c r="O153" i="1"/>
  <c r="W153" i="1" s="1"/>
  <c r="O110" i="1"/>
  <c r="T110" i="1" s="1"/>
  <c r="O272" i="1"/>
  <c r="O37" i="1"/>
  <c r="O46" i="1"/>
  <c r="W46" i="1" s="1"/>
  <c r="O4" i="1"/>
  <c r="O233" i="1"/>
  <c r="T233" i="1" s="1"/>
  <c r="O42" i="1"/>
  <c r="O228" i="1"/>
  <c r="W228" i="1" s="1"/>
  <c r="O138" i="1"/>
  <c r="O250" i="1"/>
  <c r="T250" i="1" s="1"/>
  <c r="O165" i="1"/>
  <c r="O141" i="1"/>
  <c r="O70" i="1"/>
  <c r="W70" i="1" s="1"/>
  <c r="O223" i="1"/>
  <c r="O177" i="1"/>
  <c r="O224" i="1"/>
  <c r="O90" i="1"/>
  <c r="O47" i="1"/>
  <c r="W47" i="1" s="1"/>
  <c r="O174" i="1"/>
  <c r="O56" i="1"/>
  <c r="O169" i="1"/>
  <c r="T169" i="1" s="1"/>
  <c r="O8" i="1"/>
  <c r="W8" i="1" s="1"/>
  <c r="O122" i="1"/>
  <c r="O195" i="1"/>
  <c r="T195" i="1" s="1"/>
  <c r="O104" i="1"/>
  <c r="S104" i="1" s="1"/>
  <c r="O213" i="1"/>
  <c r="S213" i="1" s="1"/>
  <c r="O52" i="1"/>
  <c r="O81" i="1"/>
  <c r="O146" i="1"/>
  <c r="O84" i="1"/>
  <c r="S84" i="1" s="1"/>
  <c r="O279" i="1"/>
  <c r="O216" i="1"/>
  <c r="S216" i="1" s="1"/>
  <c r="O194" i="1"/>
  <c r="S194" i="1" s="1"/>
  <c r="O41" i="1"/>
  <c r="T41" i="1" s="1"/>
  <c r="O74" i="1"/>
  <c r="O61" i="1"/>
  <c r="O196" i="1"/>
  <c r="T196" i="1" s="1"/>
  <c r="O80" i="1"/>
  <c r="S80" i="1" s="1"/>
  <c r="O135" i="1"/>
  <c r="O215" i="1"/>
  <c r="W215" i="1" s="1"/>
  <c r="O206" i="1"/>
  <c r="W206" i="1" s="1"/>
  <c r="O242" i="1"/>
  <c r="O173" i="1"/>
  <c r="W173" i="1" s="1"/>
  <c r="O245" i="1"/>
  <c r="W245" i="1" s="1"/>
  <c r="T261" i="1"/>
  <c r="O102" i="1"/>
  <c r="W102" i="1" s="1"/>
  <c r="O20" i="1"/>
  <c r="W20" i="1" s="1"/>
  <c r="O55" i="1"/>
  <c r="W55" i="1" s="1"/>
  <c r="O133" i="1"/>
  <c r="T133" i="1" s="1"/>
  <c r="O82" i="1"/>
  <c r="W82" i="1" s="1"/>
  <c r="M135" i="1"/>
  <c r="M173" i="1"/>
  <c r="M20" i="1"/>
  <c r="T235" i="1"/>
  <c r="T151" i="1"/>
  <c r="T154" i="1"/>
  <c r="T97" i="1"/>
  <c r="T68" i="1"/>
  <c r="T140" i="1"/>
  <c r="T52" i="1"/>
  <c r="S47" i="1"/>
  <c r="S153" i="1"/>
  <c r="S69" i="1"/>
  <c r="S285" i="1"/>
  <c r="S174" i="1"/>
  <c r="S8" i="1"/>
  <c r="S292" i="1"/>
  <c r="S227" i="1"/>
  <c r="S290" i="1"/>
  <c r="S130" i="1"/>
  <c r="S208" i="1"/>
  <c r="M5" i="1"/>
  <c r="M3" i="1"/>
  <c r="M30" i="1"/>
  <c r="M7" i="1"/>
  <c r="M24" i="1"/>
  <c r="P24" i="1" s="1"/>
  <c r="M21" i="1"/>
  <c r="M18" i="1"/>
  <c r="M25" i="1"/>
  <c r="M27" i="1"/>
  <c r="P27" i="1" s="1"/>
  <c r="M37" i="1"/>
  <c r="M19" i="1"/>
  <c r="M35" i="1"/>
  <c r="M42" i="1"/>
  <c r="M45" i="1"/>
  <c r="U45" i="1" s="1"/>
  <c r="M107" i="1"/>
  <c r="M76" i="1"/>
  <c r="M53" i="1"/>
  <c r="M85" i="1"/>
  <c r="M71" i="1"/>
  <c r="M91" i="1"/>
  <c r="M67" i="1"/>
  <c r="M83" i="1"/>
  <c r="M88" i="1"/>
  <c r="M106" i="1"/>
  <c r="M78" i="1"/>
  <c r="P78" i="1" s="1"/>
  <c r="M103" i="1"/>
  <c r="M112" i="1"/>
  <c r="M144" i="1"/>
  <c r="M124" i="1"/>
  <c r="M184" i="1"/>
  <c r="M94" i="1"/>
  <c r="M68" i="1"/>
  <c r="M108" i="1"/>
  <c r="M134" i="1"/>
  <c r="M143" i="1"/>
  <c r="M77" i="1"/>
  <c r="M121" i="1"/>
  <c r="M117" i="1"/>
  <c r="M136" i="1"/>
  <c r="M176" i="1"/>
  <c r="M162" i="1"/>
  <c r="M118" i="1"/>
  <c r="M202" i="1"/>
  <c r="M89" i="1"/>
  <c r="M165" i="1"/>
  <c r="M248" i="1"/>
  <c r="M140" i="1"/>
  <c r="M186" i="1"/>
  <c r="M174" i="1"/>
  <c r="P174" i="1" s="1"/>
  <c r="M199" i="1"/>
  <c r="M244" i="1"/>
  <c r="M177" i="1"/>
  <c r="M142" i="1"/>
  <c r="R142" i="1" s="1"/>
  <c r="M218" i="1"/>
  <c r="M208" i="1"/>
  <c r="M198" i="1"/>
  <c r="M257" i="1"/>
  <c r="P257" i="1" s="1"/>
  <c r="M183" i="1"/>
  <c r="M246" i="1"/>
  <c r="M268" i="1"/>
  <c r="M294" i="1"/>
  <c r="U294" i="1" s="1"/>
  <c r="M289" i="1"/>
  <c r="M277" i="1"/>
  <c r="M226" i="1"/>
  <c r="M185" i="1"/>
  <c r="P185" i="1" s="1"/>
  <c r="M243" i="1"/>
  <c r="M158" i="1"/>
  <c r="M193" i="1"/>
  <c r="M169" i="1"/>
  <c r="M283" i="1"/>
  <c r="M278" i="1"/>
  <c r="M251" i="1"/>
  <c r="M265" i="1"/>
  <c r="M262" i="1"/>
  <c r="M276" i="1"/>
  <c r="M284" i="1"/>
  <c r="M282" i="1"/>
  <c r="M267" i="1"/>
  <c r="M295" i="1"/>
  <c r="M281" i="1"/>
  <c r="U22" i="1"/>
  <c r="U25" i="1"/>
  <c r="S175" i="1" l="1"/>
  <c r="P68" i="1"/>
  <c r="S170" i="1"/>
  <c r="S68" i="1"/>
  <c r="S10" i="1"/>
  <c r="T75" i="1"/>
  <c r="T10" i="1"/>
  <c r="R267" i="1"/>
  <c r="R289" i="1"/>
  <c r="S91" i="1"/>
  <c r="S206" i="1"/>
  <c r="S59" i="1"/>
  <c r="S111" i="1"/>
  <c r="S254" i="1"/>
  <c r="S262" i="1"/>
  <c r="T69" i="1"/>
  <c r="T201" i="1"/>
  <c r="T180" i="1"/>
  <c r="S289" i="1"/>
  <c r="S75" i="1"/>
  <c r="S259" i="1"/>
  <c r="S120" i="1"/>
  <c r="S19" i="1"/>
  <c r="T58" i="1"/>
  <c r="T111" i="1"/>
  <c r="T120" i="1"/>
  <c r="T19" i="1"/>
  <c r="R139" i="1"/>
  <c r="S267" i="1"/>
  <c r="S247" i="1"/>
  <c r="S275" i="1"/>
  <c r="S139" i="1"/>
  <c r="T59" i="1"/>
  <c r="T9" i="1"/>
  <c r="T267" i="1"/>
  <c r="U180" i="1"/>
  <c r="X180" i="1" s="1"/>
  <c r="R75" i="1"/>
  <c r="S253" i="1"/>
  <c r="S187" i="1"/>
  <c r="T210" i="1"/>
  <c r="U218" i="1"/>
  <c r="X218" i="1" s="1"/>
  <c r="S221" i="1"/>
  <c r="S163" i="1"/>
  <c r="S126" i="1"/>
  <c r="T209" i="1"/>
  <c r="T187" i="1"/>
  <c r="U252" i="1"/>
  <c r="U199" i="1"/>
  <c r="S166" i="1"/>
  <c r="S179" i="1"/>
  <c r="S116" i="1"/>
  <c r="S250" i="1"/>
  <c r="T55" i="1"/>
  <c r="T166" i="1"/>
  <c r="T126" i="1"/>
  <c r="R89" i="1"/>
  <c r="S261" i="1"/>
  <c r="S264" i="1"/>
  <c r="S46" i="1"/>
  <c r="T115" i="1"/>
  <c r="T266" i="1"/>
  <c r="U103" i="1"/>
  <c r="X103" i="1" s="1"/>
  <c r="R177" i="1"/>
  <c r="S251" i="1"/>
  <c r="S97" i="1"/>
  <c r="S241" i="1"/>
  <c r="S266" i="1"/>
  <c r="S101" i="1"/>
  <c r="S271" i="1"/>
  <c r="S39" i="1"/>
  <c r="T153" i="1"/>
  <c r="T35" i="1"/>
  <c r="T73" i="1"/>
  <c r="T101" i="1"/>
  <c r="T15" i="1"/>
  <c r="T127" i="1"/>
  <c r="S225" i="1"/>
  <c r="S154" i="1"/>
  <c r="T241" i="1"/>
  <c r="S103" i="1"/>
  <c r="S237" i="1"/>
  <c r="S15" i="1"/>
  <c r="S286" i="1"/>
  <c r="T228" i="1"/>
  <c r="T143" i="1"/>
  <c r="T227" i="1"/>
  <c r="P29" i="1"/>
  <c r="U69" i="1"/>
  <c r="U155" i="1"/>
  <c r="U208" i="1"/>
  <c r="U83" i="1"/>
  <c r="P140" i="1"/>
  <c r="U251" i="1"/>
  <c r="P268" i="1"/>
  <c r="P198" i="1"/>
  <c r="P77" i="1"/>
  <c r="P144" i="1"/>
  <c r="S77" i="1"/>
  <c r="S45" i="1"/>
  <c r="S112" i="1"/>
  <c r="S55" i="1"/>
  <c r="T277" i="1"/>
  <c r="T124" i="1"/>
  <c r="T103" i="1"/>
  <c r="T8" i="1"/>
  <c r="W175" i="1"/>
  <c r="P221" i="1"/>
  <c r="R111" i="1"/>
  <c r="U76" i="1"/>
  <c r="R77" i="1"/>
  <c r="R246" i="1"/>
  <c r="R208" i="1"/>
  <c r="P244" i="1"/>
  <c r="R140" i="1"/>
  <c r="U143" i="1"/>
  <c r="U112" i="1"/>
  <c r="R71" i="1"/>
  <c r="S140" i="1"/>
  <c r="S243" i="1"/>
  <c r="S134" i="1"/>
  <c r="T45" i="1"/>
  <c r="W80" i="1"/>
  <c r="U296" i="1"/>
  <c r="U38" i="1"/>
  <c r="R180" i="1"/>
  <c r="U150" i="1"/>
  <c r="U35" i="1"/>
  <c r="P76" i="1"/>
  <c r="R243" i="1"/>
  <c r="R134" i="1"/>
  <c r="R103" i="1"/>
  <c r="P83" i="1"/>
  <c r="S268" i="1"/>
  <c r="S35" i="1"/>
  <c r="S143" i="1"/>
  <c r="S20" i="1"/>
  <c r="T20" i="1"/>
  <c r="T245" i="1"/>
  <c r="T77" i="1"/>
  <c r="T134" i="1"/>
  <c r="W233" i="1"/>
  <c r="U50" i="1"/>
  <c r="P2" i="1"/>
  <c r="U57" i="1"/>
  <c r="P191" i="1"/>
  <c r="P232" i="1"/>
  <c r="R78" i="1"/>
  <c r="P38" i="1"/>
  <c r="R249" i="1"/>
  <c r="U60" i="1"/>
  <c r="R210" i="1"/>
  <c r="U140" i="1"/>
  <c r="U111" i="1"/>
  <c r="X111" i="1" s="1"/>
  <c r="Y111" i="1" s="1"/>
  <c r="P218" i="1"/>
  <c r="R16" i="1"/>
  <c r="R257" i="1"/>
  <c r="U77" i="1"/>
  <c r="X77" i="1" s="1"/>
  <c r="U220" i="1"/>
  <c r="P103" i="1"/>
  <c r="R251" i="1"/>
  <c r="P251" i="1"/>
  <c r="S228" i="1"/>
  <c r="T163" i="1"/>
  <c r="P82" i="1"/>
  <c r="U242" i="1"/>
  <c r="P84" i="1"/>
  <c r="U8" i="1"/>
  <c r="X8" i="1" s="1"/>
  <c r="U47" i="1"/>
  <c r="U223" i="1"/>
  <c r="X223" i="1" s="1"/>
  <c r="U250" i="1"/>
  <c r="P192" i="1"/>
  <c r="P235" i="1"/>
  <c r="P253" i="1"/>
  <c r="U23" i="1"/>
  <c r="X23" i="1" s="1"/>
  <c r="P116" i="1"/>
  <c r="P210" i="1"/>
  <c r="P222" i="1"/>
  <c r="P86" i="1"/>
  <c r="U240" i="1"/>
  <c r="P28" i="1"/>
  <c r="U147" i="1"/>
  <c r="W96" i="1"/>
  <c r="U198" i="1"/>
  <c r="R232" i="1"/>
  <c r="U53" i="1"/>
  <c r="P246" i="1"/>
  <c r="U78" i="1"/>
  <c r="R80" i="1"/>
  <c r="U80" i="1"/>
  <c r="R93" i="1"/>
  <c r="P93" i="1"/>
  <c r="U93" i="1"/>
  <c r="X93" i="1" s="1"/>
  <c r="P126" i="1"/>
  <c r="R126" i="1"/>
  <c r="U126" i="1"/>
  <c r="X126" i="1" s="1"/>
  <c r="R187" i="1"/>
  <c r="P187" i="1"/>
  <c r="U187" i="1"/>
  <c r="X187" i="1" s="1"/>
  <c r="P264" i="1"/>
  <c r="U264" i="1"/>
  <c r="R264" i="1"/>
  <c r="P166" i="1"/>
  <c r="U166" i="1"/>
  <c r="R269" i="1"/>
  <c r="P269" i="1"/>
  <c r="U170" i="1"/>
  <c r="R170" i="1"/>
  <c r="P170" i="1"/>
  <c r="U16" i="1"/>
  <c r="P16" i="1"/>
  <c r="P212" i="1"/>
  <c r="U212" i="1"/>
  <c r="P175" i="1"/>
  <c r="R175" i="1"/>
  <c r="U175" i="1"/>
  <c r="U249" i="1"/>
  <c r="U177" i="1"/>
  <c r="U232" i="1"/>
  <c r="X232" i="1" s="1"/>
  <c r="Y232" i="1" s="1"/>
  <c r="R76" i="1"/>
  <c r="R218" i="1"/>
  <c r="U257" i="1"/>
  <c r="X257" i="1" s="1"/>
  <c r="Y257" i="1" s="1"/>
  <c r="R221" i="1"/>
  <c r="R282" i="1"/>
  <c r="U186" i="1"/>
  <c r="U37" i="1"/>
  <c r="S186" i="1"/>
  <c r="S83" i="1"/>
  <c r="S255" i="1"/>
  <c r="S214" i="1"/>
  <c r="S96" i="1"/>
  <c r="S11" i="1"/>
  <c r="S157" i="1"/>
  <c r="S16" i="1"/>
  <c r="S249" i="1"/>
  <c r="S215" i="1"/>
  <c r="R196" i="1"/>
  <c r="T157" i="1"/>
  <c r="T16" i="1"/>
  <c r="T186" i="1"/>
  <c r="T83" i="1"/>
  <c r="T51" i="1"/>
  <c r="T82" i="1"/>
  <c r="U64" i="1"/>
  <c r="R13" i="1"/>
  <c r="R104" i="1"/>
  <c r="R70" i="1"/>
  <c r="P138" i="1"/>
  <c r="U236" i="1"/>
  <c r="X236" i="1" s="1"/>
  <c r="P130" i="1"/>
  <c r="U217" i="1"/>
  <c r="U203" i="1"/>
  <c r="R9" i="1"/>
  <c r="P57" i="1"/>
  <c r="P180" i="1"/>
  <c r="U10" i="1"/>
  <c r="X10" i="1" s="1"/>
  <c r="P111" i="1"/>
  <c r="U219" i="1"/>
  <c r="P190" i="1"/>
  <c r="U247" i="1"/>
  <c r="U59" i="1"/>
  <c r="U58" i="1"/>
  <c r="X58" i="1" s="1"/>
  <c r="W254" i="1"/>
  <c r="U210" i="1"/>
  <c r="X210" i="1" s="1"/>
  <c r="U2" i="1"/>
  <c r="U246" i="1"/>
  <c r="U168" i="1"/>
  <c r="X168" i="1" s="1"/>
  <c r="R83" i="1"/>
  <c r="P169" i="1"/>
  <c r="U136" i="1"/>
  <c r="U124" i="1"/>
  <c r="S162" i="1"/>
  <c r="S76" i="1"/>
  <c r="S273" i="1"/>
  <c r="S58" i="1"/>
  <c r="S168" i="1"/>
  <c r="S232" i="1"/>
  <c r="S79" i="1"/>
  <c r="T214" i="1"/>
  <c r="T168" i="1"/>
  <c r="T232" i="1"/>
  <c r="T66" i="1"/>
  <c r="T215" i="1"/>
  <c r="T162" i="1"/>
  <c r="U295" i="1"/>
  <c r="R198" i="1"/>
  <c r="U162" i="1"/>
  <c r="X162" i="1" s="1"/>
  <c r="R53" i="1"/>
  <c r="S257" i="1"/>
  <c r="S239" i="1"/>
  <c r="S293" i="1"/>
  <c r="S222" i="1"/>
  <c r="S218" i="1"/>
  <c r="R173" i="1"/>
  <c r="T239" i="1"/>
  <c r="P41" i="1"/>
  <c r="R41" i="1"/>
  <c r="T291" i="1"/>
  <c r="S291" i="1"/>
  <c r="R168" i="1"/>
  <c r="P168" i="1"/>
  <c r="U91" i="1"/>
  <c r="R91" i="1"/>
  <c r="P91" i="1"/>
  <c r="W242" i="1"/>
  <c r="S242" i="1"/>
  <c r="T242" i="1"/>
  <c r="R242" i="1"/>
  <c r="W56" i="1"/>
  <c r="S56" i="1"/>
  <c r="T56" i="1"/>
  <c r="T87" i="1"/>
  <c r="U87" i="1"/>
  <c r="R117" i="1"/>
  <c r="S117" i="1"/>
  <c r="P117" i="1"/>
  <c r="U117" i="1"/>
  <c r="W89" i="1"/>
  <c r="P89" i="1"/>
  <c r="U89" i="1"/>
  <c r="T89" i="1"/>
  <c r="S89" i="1"/>
  <c r="T244" i="1"/>
  <c r="U244" i="1"/>
  <c r="S244" i="1"/>
  <c r="R244" i="1"/>
  <c r="T65" i="1"/>
  <c r="S65" i="1"/>
  <c r="T29" i="1"/>
  <c r="R29" i="1"/>
  <c r="W40" i="1"/>
  <c r="T40" i="1"/>
  <c r="T178" i="1"/>
  <c r="S178" i="1"/>
  <c r="W114" i="1"/>
  <c r="S114" i="1"/>
  <c r="U114" i="1"/>
  <c r="T181" i="1"/>
  <c r="U181" i="1"/>
  <c r="S181" i="1"/>
  <c r="W109" i="1"/>
  <c r="T109" i="1"/>
  <c r="S150" i="1"/>
  <c r="R150" i="1"/>
  <c r="U62" i="1"/>
  <c r="U12" i="1"/>
  <c r="W86" i="1"/>
  <c r="S86" i="1"/>
  <c r="R86" i="1"/>
  <c r="W98" i="1"/>
  <c r="T98" i="1"/>
  <c r="U98" i="1"/>
  <c r="S98" i="1"/>
  <c r="R212" i="1"/>
  <c r="S199" i="1"/>
  <c r="R199" i="1"/>
  <c r="T199" i="1"/>
  <c r="W28" i="1"/>
  <c r="S28" i="1"/>
  <c r="R28" i="1"/>
  <c r="U28" i="1"/>
  <c r="W159" i="1"/>
  <c r="T159" i="1"/>
  <c r="S159" i="1"/>
  <c r="W25" i="1"/>
  <c r="X25" i="1" s="1"/>
  <c r="R25" i="1"/>
  <c r="T25" i="1"/>
  <c r="S25" i="1"/>
  <c r="W121" i="1"/>
  <c r="U121" i="1"/>
  <c r="T121" i="1"/>
  <c r="W193" i="1"/>
  <c r="P193" i="1"/>
  <c r="T193" i="1"/>
  <c r="S193" i="1"/>
  <c r="W158" i="1"/>
  <c r="P158" i="1"/>
  <c r="T158" i="1"/>
  <c r="T107" i="1"/>
  <c r="S107" i="1"/>
  <c r="U107" i="1"/>
  <c r="R30" i="1"/>
  <c r="S30" i="1"/>
  <c r="P30" i="1"/>
  <c r="U30" i="1"/>
  <c r="X30" i="1" s="1"/>
  <c r="W21" i="1"/>
  <c r="T21" i="1"/>
  <c r="S21" i="1"/>
  <c r="T95" i="1"/>
  <c r="S95" i="1"/>
  <c r="U90" i="1"/>
  <c r="X90" i="1" s="1"/>
  <c r="P90" i="1"/>
  <c r="R36" i="1"/>
  <c r="U36" i="1"/>
  <c r="P36" i="1"/>
  <c r="P99" i="1"/>
  <c r="U99" i="1"/>
  <c r="R99" i="1"/>
  <c r="U120" i="1"/>
  <c r="X120" i="1" s="1"/>
  <c r="P120" i="1"/>
  <c r="R44" i="1"/>
  <c r="P49" i="1"/>
  <c r="R65" i="1"/>
  <c r="R254" i="1"/>
  <c r="P254" i="1"/>
  <c r="P40" i="1"/>
  <c r="R275" i="1"/>
  <c r="P275" i="1"/>
  <c r="U275" i="1"/>
  <c r="X275" i="1" s="1"/>
  <c r="R259" i="1"/>
  <c r="U259" i="1"/>
  <c r="X259" i="1" s="1"/>
  <c r="P69" i="1"/>
  <c r="R69" i="1"/>
  <c r="U148" i="1"/>
  <c r="P148" i="1"/>
  <c r="P75" i="1"/>
  <c r="U75" i="1"/>
  <c r="P17" i="1"/>
  <c r="R17" i="1"/>
  <c r="U17" i="1"/>
  <c r="X17" i="1" s="1"/>
  <c r="U86" i="1"/>
  <c r="U102" i="1"/>
  <c r="X102" i="1" s="1"/>
  <c r="T102" i="1"/>
  <c r="W272" i="1"/>
  <c r="U272" i="1"/>
  <c r="T231" i="1"/>
  <c r="U231" i="1"/>
  <c r="S231" i="1"/>
  <c r="W27" i="1"/>
  <c r="U27" i="1"/>
  <c r="T27" i="1"/>
  <c r="S27" i="1"/>
  <c r="R27" i="1"/>
  <c r="S202" i="1"/>
  <c r="U202" i="1"/>
  <c r="X202" i="1" s="1"/>
  <c r="W226" i="1"/>
  <c r="S226" i="1"/>
  <c r="U226" i="1"/>
  <c r="T226" i="1"/>
  <c r="R226" i="1"/>
  <c r="P226" i="1"/>
  <c r="U29" i="1"/>
  <c r="U254" i="1"/>
  <c r="X254" i="1" s="1"/>
  <c r="R262" i="1"/>
  <c r="U262" i="1"/>
  <c r="X262" i="1" s="1"/>
  <c r="P262" i="1"/>
  <c r="R211" i="1"/>
  <c r="U211" i="1"/>
  <c r="P211" i="1"/>
  <c r="R157" i="1"/>
  <c r="U157" i="1"/>
  <c r="X157" i="1" s="1"/>
  <c r="P157" i="1"/>
  <c r="S283" i="1"/>
  <c r="T30" i="1"/>
  <c r="U135" i="1"/>
  <c r="P213" i="1"/>
  <c r="U213" i="1"/>
  <c r="P112" i="1"/>
  <c r="R112" i="1"/>
  <c r="P179" i="1"/>
  <c r="R179" i="1"/>
  <c r="R50" i="1"/>
  <c r="P50" i="1"/>
  <c r="W135" i="1"/>
  <c r="T135" i="1"/>
  <c r="S135" i="1"/>
  <c r="S185" i="1"/>
  <c r="T185" i="1"/>
  <c r="R185" i="1"/>
  <c r="U185" i="1"/>
  <c r="X185" i="1" s="1"/>
  <c r="Y185" i="1" s="1"/>
  <c r="U67" i="1"/>
  <c r="S67" i="1"/>
  <c r="S85" i="1"/>
  <c r="T85" i="1"/>
  <c r="S94" i="1"/>
  <c r="U94" i="1"/>
  <c r="W128" i="1"/>
  <c r="S128" i="1"/>
  <c r="R191" i="1"/>
  <c r="U191" i="1"/>
  <c r="U108" i="1"/>
  <c r="U233" i="1"/>
  <c r="U85" i="1"/>
  <c r="P121" i="1"/>
  <c r="R277" i="1"/>
  <c r="U243" i="1"/>
  <c r="X243" i="1" s="1"/>
  <c r="P243" i="1"/>
  <c r="P289" i="1"/>
  <c r="U289" i="1"/>
  <c r="P199" i="1"/>
  <c r="P165" i="1"/>
  <c r="U165" i="1"/>
  <c r="R68" i="1"/>
  <c r="U68" i="1"/>
  <c r="X68" i="1" s="1"/>
  <c r="P42" i="1"/>
  <c r="U42" i="1"/>
  <c r="R19" i="1"/>
  <c r="P19" i="1"/>
  <c r="U19" i="1"/>
  <c r="X19" i="1" s="1"/>
  <c r="S233" i="1"/>
  <c r="S195" i="1"/>
  <c r="U41" i="1"/>
  <c r="T280" i="1"/>
  <c r="T128" i="1"/>
  <c r="R281" i="1"/>
  <c r="U283" i="1"/>
  <c r="R155" i="1"/>
  <c r="U132" i="1"/>
  <c r="R147" i="1"/>
  <c r="U239" i="1"/>
  <c r="X239" i="1" s="1"/>
  <c r="P273" i="1"/>
  <c r="U95" i="1"/>
  <c r="R121" i="1"/>
  <c r="R94" i="1"/>
  <c r="P242" i="1"/>
  <c r="U106" i="1"/>
  <c r="P204" i="1"/>
  <c r="U159" i="1"/>
  <c r="R67" i="1"/>
  <c r="P25" i="1"/>
  <c r="T47" i="1"/>
  <c r="P102" i="1"/>
  <c r="U169" i="1"/>
  <c r="U138" i="1"/>
  <c r="R102" i="1"/>
  <c r="S133" i="1"/>
  <c r="S173" i="1"/>
  <c r="S102" i="1"/>
  <c r="R133" i="1"/>
  <c r="T173" i="1"/>
  <c r="T80" i="1"/>
  <c r="P173" i="1"/>
  <c r="P80" i="1"/>
  <c r="T206" i="1"/>
  <c r="U173" i="1"/>
  <c r="X173" i="1" s="1"/>
  <c r="S245" i="1"/>
  <c r="U133" i="1"/>
  <c r="U174" i="1"/>
  <c r="R169" i="1"/>
  <c r="U84" i="1"/>
  <c r="U70" i="1"/>
  <c r="X70" i="1" s="1"/>
  <c r="R90" i="1"/>
  <c r="U122" i="1"/>
  <c r="X122" i="1" s="1"/>
  <c r="S70" i="1"/>
  <c r="T46" i="1"/>
  <c r="T70" i="1"/>
  <c r="P194" i="1"/>
  <c r="R81" i="1"/>
  <c r="R56" i="1"/>
  <c r="P228" i="1"/>
  <c r="U46" i="1"/>
  <c r="X46" i="1" s="1"/>
  <c r="R2" i="1"/>
  <c r="S272" i="1"/>
  <c r="S295" i="1"/>
  <c r="S66" i="1"/>
  <c r="T282" i="1"/>
  <c r="W155" i="1"/>
  <c r="W296" i="1"/>
  <c r="W64" i="1"/>
  <c r="X64" i="1" s="1"/>
  <c r="P286" i="1"/>
  <c r="R271" i="1"/>
  <c r="U33" i="1"/>
  <c r="P32" i="1"/>
  <c r="U66" i="1"/>
  <c r="U161" i="1"/>
  <c r="W112" i="1"/>
  <c r="X112" i="1" s="1"/>
  <c r="W276" i="1"/>
  <c r="U282" i="1"/>
  <c r="U3" i="1"/>
  <c r="X3" i="1" s="1"/>
  <c r="P282" i="1"/>
  <c r="P295" i="1"/>
  <c r="P272" i="1"/>
  <c r="T79" i="1"/>
  <c r="T272" i="1"/>
  <c r="U139" i="1"/>
  <c r="R38" i="1"/>
  <c r="P94" i="1"/>
  <c r="S9" i="1"/>
  <c r="T189" i="1"/>
  <c r="W269" i="1"/>
  <c r="W205" i="1"/>
  <c r="W295" i="1"/>
  <c r="W246" i="1"/>
  <c r="W132" i="1"/>
  <c r="W293" i="1"/>
  <c r="W181" i="1"/>
  <c r="W286" i="1"/>
  <c r="W289" i="1"/>
  <c r="X289" i="1" s="1"/>
  <c r="Y289" i="1" s="1"/>
  <c r="W251" i="1"/>
  <c r="W208" i="1"/>
  <c r="W106" i="1"/>
  <c r="W294" i="1"/>
  <c r="X294" i="1" s="1"/>
  <c r="W250" i="1"/>
  <c r="W195" i="1"/>
  <c r="W148" i="1"/>
  <c r="W87" i="1"/>
  <c r="X87" i="1" s="1"/>
  <c r="W284" i="1"/>
  <c r="W253" i="1"/>
  <c r="W225" i="1"/>
  <c r="U9" i="1"/>
  <c r="X9" i="1" s="1"/>
  <c r="Y9" i="1" s="1"/>
  <c r="S189" i="1"/>
  <c r="T38" i="1"/>
  <c r="U207" i="1"/>
  <c r="X207" i="1" s="1"/>
  <c r="U248" i="1"/>
  <c r="W265" i="1"/>
  <c r="W172" i="1"/>
  <c r="W290" i="1"/>
  <c r="W238" i="1"/>
  <c r="W130" i="1"/>
  <c r="W278" i="1"/>
  <c r="W160" i="1"/>
  <c r="X160" i="1" s="1"/>
  <c r="W271" i="1"/>
  <c r="W280" i="1"/>
  <c r="W264" i="1"/>
  <c r="W170" i="1"/>
  <c r="W85" i="1"/>
  <c r="W292" i="1"/>
  <c r="W244" i="1"/>
  <c r="W199" i="1"/>
  <c r="X199" i="1" s="1"/>
  <c r="W124" i="1"/>
  <c r="W36" i="1"/>
  <c r="W277" i="1"/>
  <c r="W220" i="1"/>
  <c r="P9" i="1"/>
  <c r="P139" i="1"/>
  <c r="S100" i="1"/>
  <c r="P105" i="1"/>
  <c r="U100" i="1"/>
  <c r="U72" i="1"/>
  <c r="U281" i="1"/>
  <c r="U221" i="1"/>
  <c r="X221" i="1" s="1"/>
  <c r="U269" i="1"/>
  <c r="R120" i="1"/>
  <c r="P281" i="1"/>
  <c r="P54" i="1"/>
  <c r="R253" i="1"/>
  <c r="U128" i="1"/>
  <c r="R116" i="1"/>
  <c r="P65" i="1"/>
  <c r="P208" i="1"/>
  <c r="S274" i="1"/>
  <c r="T49" i="1"/>
  <c r="T116" i="1"/>
  <c r="W196" i="1"/>
  <c r="W291" i="1"/>
  <c r="U65" i="1"/>
  <c r="U209" i="1"/>
  <c r="X209" i="1" s="1"/>
  <c r="P44" i="1"/>
  <c r="P209" i="1"/>
  <c r="R88" i="1"/>
  <c r="S49" i="1"/>
  <c r="T88" i="1"/>
  <c r="T39" i="1"/>
  <c r="W222" i="1"/>
  <c r="W107" i="1"/>
  <c r="U49" i="1"/>
  <c r="X49" i="1" s="1"/>
  <c r="U116" i="1"/>
  <c r="X116" i="1" s="1"/>
  <c r="X59" i="1"/>
  <c r="R49" i="1"/>
  <c r="R209" i="1"/>
  <c r="S88" i="1"/>
  <c r="S209" i="1"/>
  <c r="T164" i="1"/>
  <c r="P164" i="1"/>
  <c r="U274" i="1"/>
  <c r="R39" i="1"/>
  <c r="P292" i="1"/>
  <c r="U178" i="1"/>
  <c r="U280" i="1"/>
  <c r="X272" i="1"/>
  <c r="S40" i="1"/>
  <c r="T287" i="1"/>
  <c r="P156" i="1"/>
  <c r="P114" i="1"/>
  <c r="P178" i="1"/>
  <c r="S287" i="1"/>
  <c r="T156" i="1"/>
  <c r="U18" i="1"/>
  <c r="P230" i="1"/>
  <c r="P127" i="1"/>
  <c r="R266" i="1"/>
  <c r="R6" i="1"/>
  <c r="R151" i="1"/>
  <c r="W178" i="1"/>
  <c r="U156" i="1"/>
  <c r="X156" i="1" s="1"/>
  <c r="R156" i="1"/>
  <c r="R114" i="1"/>
  <c r="R178" i="1"/>
  <c r="S156" i="1"/>
  <c r="T114" i="1"/>
  <c r="P5" i="1"/>
  <c r="P119" i="1"/>
  <c r="P259" i="1"/>
  <c r="P241" i="1"/>
  <c r="P123" i="1"/>
  <c r="R270" i="1"/>
  <c r="R290" i="1"/>
  <c r="P101" i="1"/>
  <c r="R252" i="1"/>
  <c r="W65" i="1"/>
  <c r="W14" i="1"/>
  <c r="W282" i="1"/>
  <c r="X282" i="1" s="1"/>
  <c r="W258" i="1"/>
  <c r="W235" i="1"/>
  <c r="W212" i="1"/>
  <c r="W190" i="1"/>
  <c r="W171" i="1"/>
  <c r="W150" i="1"/>
  <c r="W100" i="1"/>
  <c r="W76" i="1"/>
  <c r="W16" i="1"/>
  <c r="W288" i="1"/>
  <c r="W263" i="1"/>
  <c r="W247" i="1"/>
  <c r="W217" i="1"/>
  <c r="W191" i="1"/>
  <c r="W12" i="1"/>
  <c r="F298" i="1"/>
  <c r="U13" i="1"/>
  <c r="X166" i="1"/>
  <c r="R222" i="1"/>
  <c r="W38" i="1"/>
  <c r="X38" i="1" s="1"/>
  <c r="W2" i="1"/>
  <c r="X2" i="1" s="1"/>
  <c r="W283" i="1"/>
  <c r="W248" i="1"/>
  <c r="W231" i="1"/>
  <c r="W203" i="1"/>
  <c r="W188" i="1"/>
  <c r="W161" i="1"/>
  <c r="W139" i="1"/>
  <c r="W91" i="1"/>
  <c r="W50" i="1"/>
  <c r="W11" i="1"/>
  <c r="W285" i="1"/>
  <c r="W255" i="1"/>
  <c r="W229" i="1"/>
  <c r="W219" i="1"/>
  <c r="W176" i="1"/>
  <c r="W5" i="1"/>
  <c r="U222" i="1"/>
  <c r="X47" i="1"/>
  <c r="U109" i="1"/>
  <c r="P150" i="1"/>
  <c r="P181" i="1"/>
  <c r="S109" i="1"/>
  <c r="T150" i="1"/>
  <c r="U115" i="1"/>
  <c r="X115" i="1" s="1"/>
  <c r="P247" i="1"/>
  <c r="T63" i="1"/>
  <c r="T229" i="1"/>
  <c r="P229" i="1"/>
  <c r="R186" i="1"/>
  <c r="P155" i="1"/>
  <c r="P63" i="1"/>
  <c r="P186" i="1"/>
  <c r="R247" i="1"/>
  <c r="S115" i="1"/>
  <c r="S63" i="1"/>
  <c r="T237" i="1"/>
  <c r="W137" i="1"/>
  <c r="U63" i="1"/>
  <c r="R63" i="1"/>
  <c r="T137" i="1"/>
  <c r="U48" i="1"/>
  <c r="R258" i="1"/>
  <c r="U179" i="1"/>
  <c r="X179" i="1" s="1"/>
  <c r="Y179" i="1" s="1"/>
  <c r="U26" i="1"/>
  <c r="P59" i="1"/>
  <c r="T179" i="1"/>
  <c r="U82" i="1"/>
  <c r="X82" i="1" s="1"/>
  <c r="S82" i="1"/>
  <c r="R82" i="1"/>
  <c r="S17" i="1"/>
  <c r="T17" i="1"/>
  <c r="X45" i="1"/>
  <c r="X274" i="1"/>
  <c r="X22" i="1"/>
  <c r="X69" i="1"/>
  <c r="Y69" i="1" s="1"/>
  <c r="W192" i="1"/>
  <c r="T192" i="1"/>
  <c r="R192" i="1"/>
  <c r="W34" i="1"/>
  <c r="T34" i="1"/>
  <c r="P106" i="1"/>
  <c r="T106" i="1"/>
  <c r="S106" i="1"/>
  <c r="R141" i="1"/>
  <c r="P11" i="1"/>
  <c r="R11" i="1"/>
  <c r="R129" i="1"/>
  <c r="P129" i="1"/>
  <c r="U5" i="1"/>
  <c r="U145" i="1"/>
  <c r="X145" i="1" s="1"/>
  <c r="U192" i="1"/>
  <c r="R239" i="1"/>
  <c r="R287" i="1"/>
  <c r="U287" i="1"/>
  <c r="X287" i="1" s="1"/>
  <c r="P287" i="1"/>
  <c r="P284" i="1"/>
  <c r="P280" i="1"/>
  <c r="R280" i="1"/>
  <c r="R152" i="1"/>
  <c r="P152" i="1"/>
  <c r="P277" i="1"/>
  <c r="U277" i="1"/>
  <c r="R268" i="1"/>
  <c r="U268" i="1"/>
  <c r="X268" i="1" s="1"/>
  <c r="U163" i="1"/>
  <c r="X163" i="1" s="1"/>
  <c r="R163" i="1"/>
  <c r="P163" i="1"/>
  <c r="R202" i="1"/>
  <c r="P202" i="1"/>
  <c r="U125" i="1"/>
  <c r="P125" i="1"/>
  <c r="P172" i="1"/>
  <c r="U172" i="1"/>
  <c r="R98" i="1"/>
  <c r="P98" i="1"/>
  <c r="P67" i="1"/>
  <c r="R45" i="1"/>
  <c r="P45" i="1"/>
  <c r="P64" i="1"/>
  <c r="R26" i="1"/>
  <c r="P26" i="1"/>
  <c r="R21" i="1"/>
  <c r="P21" i="1"/>
  <c r="U21" i="1"/>
  <c r="R10" i="1"/>
  <c r="P10" i="1"/>
  <c r="S192" i="1"/>
  <c r="S3" i="1"/>
  <c r="T145" i="1"/>
  <c r="T3" i="1"/>
  <c r="W74" i="1"/>
  <c r="S74" i="1"/>
  <c r="T74" i="1"/>
  <c r="W279" i="1"/>
  <c r="S279" i="1"/>
  <c r="T279" i="1"/>
  <c r="U279" i="1"/>
  <c r="W52" i="1"/>
  <c r="U52" i="1"/>
  <c r="S52" i="1"/>
  <c r="W4" i="1"/>
  <c r="S4" i="1"/>
  <c r="T4" i="1"/>
  <c r="W33" i="1"/>
  <c r="T33" i="1"/>
  <c r="T203" i="1"/>
  <c r="S203" i="1"/>
  <c r="U171" i="1"/>
  <c r="P23" i="1"/>
  <c r="S23" i="1"/>
  <c r="W152" i="1"/>
  <c r="U152" i="1"/>
  <c r="S152" i="1"/>
  <c r="U131" i="1"/>
  <c r="R131" i="1"/>
  <c r="P184" i="1"/>
  <c r="U113" i="1"/>
  <c r="W53" i="1"/>
  <c r="T53" i="1"/>
  <c r="P53" i="1"/>
  <c r="S53" i="1"/>
  <c r="W92" i="1"/>
  <c r="S92" i="1"/>
  <c r="W224" i="1"/>
  <c r="S224" i="1"/>
  <c r="W37" i="1"/>
  <c r="T37" i="1"/>
  <c r="S37" i="1"/>
  <c r="R37" i="1"/>
  <c r="P37" i="1"/>
  <c r="R263" i="1"/>
  <c r="S263" i="1"/>
  <c r="P263" i="1"/>
  <c r="T263" i="1"/>
  <c r="U263" i="1"/>
  <c r="T207" i="1"/>
  <c r="R207" i="1"/>
  <c r="S207" i="1"/>
  <c r="S160" i="1"/>
  <c r="T160" i="1"/>
  <c r="R132" i="1"/>
  <c r="P132" i="1"/>
  <c r="T132" i="1"/>
  <c r="S132" i="1"/>
  <c r="P234" i="1"/>
  <c r="R234" i="1"/>
  <c r="U6" i="1"/>
  <c r="U11" i="1"/>
  <c r="U266" i="1"/>
  <c r="X266" i="1" s="1"/>
  <c r="U228" i="1"/>
  <c r="X228" i="1" s="1"/>
  <c r="R241" i="1"/>
  <c r="S34" i="1"/>
  <c r="T224" i="1"/>
  <c r="W42" i="1"/>
  <c r="T42" i="1"/>
  <c r="S42" i="1"/>
  <c r="R42" i="1"/>
  <c r="W105" i="1"/>
  <c r="R105" i="1"/>
  <c r="S105" i="1"/>
  <c r="W201" i="1"/>
  <c r="U201" i="1"/>
  <c r="R201" i="1"/>
  <c r="U43" i="1"/>
  <c r="R43" i="1"/>
  <c r="W13" i="1"/>
  <c r="S13" i="1"/>
  <c r="P13" i="1"/>
  <c r="T13" i="1"/>
  <c r="W204" i="1"/>
  <c r="S204" i="1"/>
  <c r="T204" i="1"/>
  <c r="R204" i="1"/>
  <c r="U204" i="1"/>
  <c r="R12" i="1"/>
  <c r="P12" i="1"/>
  <c r="W240" i="1"/>
  <c r="S240" i="1"/>
  <c r="R240" i="1"/>
  <c r="P240" i="1"/>
  <c r="T144" i="1"/>
  <c r="U144" i="1"/>
  <c r="X144" i="1" s="1"/>
  <c r="R144" i="1"/>
  <c r="T188" i="1"/>
  <c r="R188" i="1"/>
  <c r="U278" i="1"/>
  <c r="T278" i="1"/>
  <c r="T288" i="1"/>
  <c r="S288" i="1"/>
  <c r="W31" i="1"/>
  <c r="T31" i="1"/>
  <c r="S31" i="1"/>
  <c r="P153" i="1"/>
  <c r="R153" i="1"/>
  <c r="P188" i="1"/>
  <c r="R145" i="1"/>
  <c r="P145" i="1"/>
  <c r="U101" i="1"/>
  <c r="X101" i="1" s="1"/>
  <c r="U258" i="1"/>
  <c r="X63" i="1"/>
  <c r="U31" i="1"/>
  <c r="U54" i="1"/>
  <c r="R106" i="1"/>
  <c r="P274" i="1"/>
  <c r="P31" i="1"/>
  <c r="S188" i="1"/>
  <c r="W138" i="1"/>
  <c r="S138" i="1"/>
  <c r="T138" i="1"/>
  <c r="R138" i="1"/>
  <c r="W110" i="1"/>
  <c r="U110" i="1"/>
  <c r="R110" i="1"/>
  <c r="S110" i="1"/>
  <c r="S87" i="1"/>
  <c r="P87" i="1"/>
  <c r="T64" i="1"/>
  <c r="R64" i="1"/>
  <c r="S64" i="1"/>
  <c r="S294" i="1"/>
  <c r="R294" i="1"/>
  <c r="P294" i="1"/>
  <c r="T294" i="1"/>
  <c r="P183" i="1"/>
  <c r="S183" i="1"/>
  <c r="U123" i="1"/>
  <c r="U270" i="1"/>
  <c r="T200" i="1"/>
  <c r="S200" i="1"/>
  <c r="U200" i="1"/>
  <c r="X200" i="1" s="1"/>
  <c r="S219" i="1"/>
  <c r="R219" i="1"/>
  <c r="T219" i="1"/>
  <c r="P219" i="1"/>
  <c r="S148" i="1"/>
  <c r="T148" i="1"/>
  <c r="R148" i="1"/>
  <c r="U190" i="1"/>
  <c r="S190" i="1"/>
  <c r="R190" i="1"/>
  <c r="R295" i="1"/>
  <c r="P201" i="1"/>
  <c r="P110" i="1"/>
  <c r="P207" i="1"/>
  <c r="R174" i="1"/>
  <c r="R87" i="1"/>
  <c r="R31" i="1"/>
  <c r="W133" i="1"/>
  <c r="W261" i="1"/>
  <c r="X143" i="1"/>
  <c r="R54" i="1"/>
  <c r="R189" i="1"/>
  <c r="U189" i="1"/>
  <c r="P189" i="1"/>
  <c r="R96" i="1"/>
  <c r="P96" i="1"/>
  <c r="U96" i="1"/>
  <c r="R34" i="1"/>
  <c r="P34" i="1"/>
  <c r="U34" i="1"/>
  <c r="R15" i="1"/>
  <c r="U15" i="1"/>
  <c r="X15" i="1" s="1"/>
  <c r="P15" i="1"/>
  <c r="U237" i="1"/>
  <c r="X237" i="1" s="1"/>
  <c r="P237" i="1"/>
  <c r="R237" i="1"/>
  <c r="S205" i="1"/>
  <c r="T205" i="1"/>
  <c r="T220" i="1"/>
  <c r="S220" i="1"/>
  <c r="P220" i="1"/>
  <c r="P245" i="1"/>
  <c r="R245" i="1"/>
  <c r="U245" i="1"/>
  <c r="X245" i="1" s="1"/>
  <c r="R195" i="1"/>
  <c r="U195" i="1"/>
  <c r="P195" i="1"/>
  <c r="P46" i="1"/>
  <c r="R46" i="1"/>
  <c r="P238" i="1"/>
  <c r="R160" i="1"/>
  <c r="P160" i="1"/>
  <c r="R51" i="1"/>
  <c r="P51" i="1"/>
  <c r="R128" i="1"/>
  <c r="P128" i="1"/>
  <c r="R113" i="1"/>
  <c r="P149" i="1"/>
  <c r="R285" i="1"/>
  <c r="P285" i="1"/>
  <c r="P227" i="1"/>
  <c r="R227" i="1"/>
  <c r="U227" i="1"/>
  <c r="X227" i="1" s="1"/>
  <c r="P270" i="1"/>
  <c r="R154" i="1"/>
  <c r="P154" i="1"/>
  <c r="U290" i="1"/>
  <c r="P290" i="1"/>
  <c r="R288" i="1"/>
  <c r="P288" i="1"/>
  <c r="U288" i="1"/>
  <c r="P182" i="1"/>
  <c r="R182" i="1"/>
  <c r="U182" i="1"/>
  <c r="R137" i="1"/>
  <c r="P137" i="1"/>
  <c r="R97" i="1"/>
  <c r="P97" i="1"/>
  <c r="U92" i="1"/>
  <c r="P92" i="1"/>
  <c r="P260" i="1"/>
  <c r="R260" i="1"/>
  <c r="P255" i="1"/>
  <c r="R255" i="1"/>
  <c r="R293" i="1"/>
  <c r="P293" i="1"/>
  <c r="U73" i="1"/>
  <c r="P73" i="1"/>
  <c r="R73" i="1"/>
  <c r="R95" i="1"/>
  <c r="P95" i="1"/>
  <c r="U154" i="1"/>
  <c r="X154" i="1" s="1"/>
  <c r="U32" i="1"/>
  <c r="U56" i="1"/>
  <c r="U137" i="1"/>
  <c r="U119" i="1"/>
  <c r="U241" i="1"/>
  <c r="X241" i="1" s="1"/>
  <c r="U271" i="1"/>
  <c r="U188" i="1"/>
  <c r="R274" i="1"/>
  <c r="R127" i="1"/>
  <c r="R220" i="1"/>
  <c r="P266" i="1"/>
  <c r="P6" i="1"/>
  <c r="P62" i="1"/>
  <c r="P239" i="1"/>
  <c r="U292" i="1"/>
  <c r="R233" i="1"/>
  <c r="P233" i="1"/>
  <c r="P276" i="1"/>
  <c r="R158" i="1"/>
  <c r="U158" i="1"/>
  <c r="R24" i="1"/>
  <c r="U24" i="1"/>
  <c r="R7" i="1"/>
  <c r="P7" i="1"/>
  <c r="U7" i="1"/>
  <c r="R22" i="1"/>
  <c r="P22" i="1"/>
  <c r="T248" i="1"/>
  <c r="S248" i="1"/>
  <c r="T184" i="1"/>
  <c r="S184" i="1"/>
  <c r="W113" i="1"/>
  <c r="S113" i="1"/>
  <c r="T113" i="1"/>
  <c r="W149" i="1"/>
  <c r="T149" i="1"/>
  <c r="S149" i="1"/>
  <c r="R149" i="1"/>
  <c r="T197" i="1"/>
  <c r="R197" i="1"/>
  <c r="P197" i="1"/>
  <c r="W119" i="1"/>
  <c r="T119" i="1"/>
  <c r="R119" i="1"/>
  <c r="S176" i="1"/>
  <c r="T176" i="1"/>
  <c r="R176" i="1"/>
  <c r="W18" i="1"/>
  <c r="T18" i="1"/>
  <c r="S18" i="1"/>
  <c r="T276" i="1"/>
  <c r="U276" i="1"/>
  <c r="W118" i="1"/>
  <c r="S118" i="1"/>
  <c r="T118" i="1"/>
  <c r="R118" i="1"/>
  <c r="U118" i="1"/>
  <c r="S256" i="1"/>
  <c r="T256" i="1"/>
  <c r="R256" i="1"/>
  <c r="W123" i="1"/>
  <c r="T123" i="1"/>
  <c r="S123" i="1"/>
  <c r="R123" i="1"/>
  <c r="W270" i="1"/>
  <c r="T270" i="1"/>
  <c r="S270" i="1"/>
  <c r="W48" i="1"/>
  <c r="S48" i="1"/>
  <c r="T48" i="1"/>
  <c r="R48" i="1"/>
  <c r="P48" i="1"/>
  <c r="S258" i="1"/>
  <c r="P258" i="1"/>
  <c r="T14" i="1"/>
  <c r="S14" i="1"/>
  <c r="T265" i="1"/>
  <c r="U265" i="1"/>
  <c r="X265" i="1" s="1"/>
  <c r="S265" i="1"/>
  <c r="P265" i="1"/>
  <c r="P215" i="1"/>
  <c r="R215" i="1"/>
  <c r="U215" i="1"/>
  <c r="X215" i="1" s="1"/>
  <c r="R66" i="1"/>
  <c r="P66" i="1"/>
  <c r="R79" i="1"/>
  <c r="P79" i="1"/>
  <c r="R161" i="1"/>
  <c r="P161" i="1"/>
  <c r="R214" i="1"/>
  <c r="P214" i="1"/>
  <c r="U105" i="1"/>
  <c r="U293" i="1"/>
  <c r="U273" i="1"/>
  <c r="X273" i="1" s="1"/>
  <c r="U79" i="1"/>
  <c r="U153" i="1"/>
  <c r="X153" i="1" s="1"/>
  <c r="U197" i="1"/>
  <c r="X197" i="1" s="1"/>
  <c r="U183" i="1"/>
  <c r="U97" i="1"/>
  <c r="U141" i="1"/>
  <c r="U260" i="1"/>
  <c r="X260" i="1" s="1"/>
  <c r="U285" i="1"/>
  <c r="R229" i="1"/>
  <c r="R276" i="1"/>
  <c r="R32" i="1"/>
  <c r="P56" i="1"/>
  <c r="P252" i="1"/>
  <c r="R273" i="1"/>
  <c r="R62" i="1"/>
  <c r="R184" i="1"/>
  <c r="U229" i="1"/>
  <c r="P113" i="1"/>
  <c r="P151" i="1"/>
  <c r="P176" i="1"/>
  <c r="R164" i="1"/>
  <c r="S119" i="1"/>
  <c r="T258" i="1"/>
  <c r="W183" i="1"/>
  <c r="T183" i="1"/>
  <c r="R183" i="1"/>
  <c r="T238" i="1"/>
  <c r="S238" i="1"/>
  <c r="P171" i="1"/>
  <c r="S171" i="1"/>
  <c r="S284" i="1"/>
  <c r="T284" i="1"/>
  <c r="U284" i="1"/>
  <c r="W131" i="1"/>
  <c r="S131" i="1"/>
  <c r="T131" i="1"/>
  <c r="W167" i="1"/>
  <c r="T167" i="1"/>
  <c r="S167" i="1"/>
  <c r="T5" i="1"/>
  <c r="R5" i="1"/>
  <c r="R278" i="1"/>
  <c r="S278" i="1"/>
  <c r="W43" i="1"/>
  <c r="S43" i="1"/>
  <c r="T43" i="1"/>
  <c r="R55" i="1"/>
  <c r="P55" i="1"/>
  <c r="U55" i="1"/>
  <c r="X55" i="1" s="1"/>
  <c r="P224" i="1"/>
  <c r="R224" i="1"/>
  <c r="U224" i="1"/>
  <c r="R286" i="1"/>
  <c r="U286" i="1"/>
  <c r="U149" i="1"/>
  <c r="U39" i="1"/>
  <c r="X39" i="1" s="1"/>
  <c r="U129" i="1"/>
  <c r="U164" i="1"/>
  <c r="X164" i="1" s="1"/>
  <c r="U234" i="1"/>
  <c r="U51" i="1"/>
  <c r="X51" i="1" s="1"/>
  <c r="U167" i="1"/>
  <c r="U184" i="1"/>
  <c r="X184" i="1" s="1"/>
  <c r="U151" i="1"/>
  <c r="X151" i="1" s="1"/>
  <c r="U255" i="1"/>
  <c r="U176" i="1"/>
  <c r="U14" i="1"/>
  <c r="U214" i="1"/>
  <c r="X214" i="1" s="1"/>
  <c r="U256" i="1"/>
  <c r="X256" i="1" s="1"/>
  <c r="U238" i="1"/>
  <c r="R92" i="1"/>
  <c r="R265" i="1"/>
  <c r="R292" i="1"/>
  <c r="R284" i="1"/>
  <c r="P39" i="1"/>
  <c r="U127" i="1"/>
  <c r="X127" i="1" s="1"/>
  <c r="R101" i="1"/>
  <c r="P43" i="1"/>
  <c r="P131" i="1"/>
  <c r="R238" i="1"/>
  <c r="P118" i="1"/>
  <c r="P271" i="1"/>
  <c r="R136" i="1"/>
  <c r="P136" i="1"/>
  <c r="R58" i="1"/>
  <c r="P58" i="1"/>
  <c r="U40" i="1"/>
  <c r="R40" i="1"/>
  <c r="R107" i="1"/>
  <c r="P107" i="1"/>
  <c r="T171" i="1"/>
  <c r="W177" i="1"/>
  <c r="S177" i="1"/>
  <c r="T177" i="1"/>
  <c r="W165" i="1"/>
  <c r="X165" i="1" s="1"/>
  <c r="S165" i="1"/>
  <c r="T165" i="1"/>
  <c r="T296" i="1"/>
  <c r="S296" i="1"/>
  <c r="T50" i="1"/>
  <c r="S50" i="1"/>
  <c r="T36" i="1"/>
  <c r="S36" i="1"/>
  <c r="S93" i="1"/>
  <c r="T93" i="1"/>
  <c r="S2" i="1"/>
  <c r="T2" i="1"/>
  <c r="W117" i="1"/>
  <c r="T117" i="1"/>
  <c r="T22" i="1"/>
  <c r="S22" i="1"/>
  <c r="W44" i="1"/>
  <c r="X44" i="1" s="1"/>
  <c r="T44" i="1"/>
  <c r="S44" i="1"/>
  <c r="W78" i="1"/>
  <c r="S78" i="1"/>
  <c r="T78" i="1"/>
  <c r="P177" i="1"/>
  <c r="P70" i="1"/>
  <c r="R166" i="1"/>
  <c r="U253" i="1"/>
  <c r="S236" i="1"/>
  <c r="S164" i="1"/>
  <c r="U196" i="1"/>
  <c r="S196" i="1"/>
  <c r="W194" i="1"/>
  <c r="T194" i="1"/>
  <c r="R194" i="1"/>
  <c r="U194" i="1"/>
  <c r="W146" i="1"/>
  <c r="R146" i="1"/>
  <c r="U146" i="1"/>
  <c r="T146" i="1"/>
  <c r="S146" i="1"/>
  <c r="W104" i="1"/>
  <c r="T104" i="1"/>
  <c r="U104" i="1"/>
  <c r="W169" i="1"/>
  <c r="S169" i="1"/>
  <c r="T90" i="1"/>
  <c r="S90" i="1"/>
  <c r="W24" i="1"/>
  <c r="T24" i="1"/>
  <c r="S24" i="1"/>
  <c r="W249" i="1"/>
  <c r="T249" i="1"/>
  <c r="W129" i="1"/>
  <c r="T129" i="1"/>
  <c r="S129" i="1"/>
  <c r="T252" i="1"/>
  <c r="S252" i="1"/>
  <c r="W198" i="1"/>
  <c r="S198" i="1"/>
  <c r="S246" i="1"/>
  <c r="T246" i="1"/>
  <c r="T155" i="1"/>
  <c r="S155" i="1"/>
  <c r="R165" i="1"/>
  <c r="R296" i="1"/>
  <c r="P278" i="1"/>
  <c r="S260" i="1"/>
  <c r="W99" i="1"/>
  <c r="X99" i="1" s="1"/>
  <c r="T99" i="1"/>
  <c r="S99" i="1"/>
  <c r="W7" i="1"/>
  <c r="S7" i="1"/>
  <c r="P296" i="1"/>
  <c r="X66" i="1"/>
  <c r="X189" i="1"/>
  <c r="X83" i="1"/>
  <c r="Y83" i="1" s="1"/>
  <c r="X75" i="1"/>
  <c r="Y75" i="1" s="1"/>
  <c r="X95" i="1"/>
  <c r="P249" i="1"/>
  <c r="X79" i="1"/>
  <c r="X252" i="1"/>
  <c r="P256" i="1"/>
  <c r="P231" i="1"/>
  <c r="P108" i="1"/>
  <c r="R171" i="1"/>
  <c r="T274" i="1"/>
  <c r="P133" i="1"/>
  <c r="P196" i="1"/>
  <c r="P146" i="1"/>
  <c r="X73" i="1"/>
  <c r="X97" i="1"/>
  <c r="X186" i="1"/>
  <c r="X35" i="1"/>
  <c r="X140" i="1"/>
  <c r="U225" i="1"/>
  <c r="P225" i="1"/>
  <c r="R225" i="1"/>
  <c r="P104" i="1"/>
  <c r="P122" i="1"/>
  <c r="P261" i="1"/>
  <c r="R261" i="1"/>
  <c r="P206" i="1"/>
  <c r="R206" i="1"/>
  <c r="U206" i="1"/>
  <c r="X206" i="1" s="1"/>
  <c r="P141" i="1"/>
  <c r="R231" i="1"/>
  <c r="R61" i="1"/>
  <c r="U61" i="1"/>
  <c r="W61" i="1"/>
  <c r="T61" i="1"/>
  <c r="S61" i="1"/>
  <c r="P61" i="1"/>
  <c r="T216" i="1"/>
  <c r="U216" i="1"/>
  <c r="R216" i="1"/>
  <c r="W216" i="1"/>
  <c r="P216" i="1"/>
  <c r="T81" i="1"/>
  <c r="S81" i="1"/>
  <c r="W81" i="1"/>
  <c r="U81" i="1"/>
  <c r="P81" i="1"/>
  <c r="T223" i="1"/>
  <c r="S223" i="1"/>
  <c r="R223" i="1"/>
  <c r="P223" i="1"/>
  <c r="T32" i="1"/>
  <c r="W32" i="1"/>
  <c r="S32" i="1"/>
  <c r="T217" i="1"/>
  <c r="S217" i="1"/>
  <c r="R217" i="1"/>
  <c r="P217" i="1"/>
  <c r="S57" i="1"/>
  <c r="W57" i="1"/>
  <c r="X57" i="1" s="1"/>
  <c r="T57" i="1"/>
  <c r="R57" i="1"/>
  <c r="T108" i="1"/>
  <c r="W108" i="1"/>
  <c r="R108" i="1"/>
  <c r="T23" i="1"/>
  <c r="R23" i="1"/>
  <c r="T172" i="1"/>
  <c r="S172" i="1"/>
  <c r="R172" i="1"/>
  <c r="T230" i="1"/>
  <c r="S230" i="1"/>
  <c r="R230" i="1"/>
  <c r="S125" i="1"/>
  <c r="W125" i="1"/>
  <c r="T125" i="1"/>
  <c r="R125" i="1"/>
  <c r="S60" i="1"/>
  <c r="W60" i="1"/>
  <c r="T60" i="1"/>
  <c r="R60" i="1"/>
  <c r="P60" i="1"/>
  <c r="S62" i="1"/>
  <c r="W62" i="1"/>
  <c r="T62" i="1"/>
  <c r="W71" i="1"/>
  <c r="P71" i="1"/>
  <c r="S71" i="1"/>
  <c r="T71" i="1"/>
  <c r="U71" i="1"/>
  <c r="T147" i="1"/>
  <c r="W147" i="1"/>
  <c r="S147" i="1"/>
  <c r="P147" i="1"/>
  <c r="U267" i="1"/>
  <c r="X267" i="1" s="1"/>
  <c r="P267" i="1"/>
  <c r="R283" i="1"/>
  <c r="P283" i="1"/>
  <c r="U193" i="1"/>
  <c r="R193" i="1"/>
  <c r="R167" i="1"/>
  <c r="P167" i="1"/>
  <c r="U235" i="1"/>
  <c r="R235" i="1"/>
  <c r="R236" i="1"/>
  <c r="P236" i="1"/>
  <c r="R250" i="1"/>
  <c r="P250" i="1"/>
  <c r="U205" i="1"/>
  <c r="R205" i="1"/>
  <c r="U142" i="1"/>
  <c r="P142" i="1"/>
  <c r="R203" i="1"/>
  <c r="P203" i="1"/>
  <c r="R248" i="1"/>
  <c r="P248" i="1"/>
  <c r="R159" i="1"/>
  <c r="P159" i="1"/>
  <c r="R200" i="1"/>
  <c r="P200" i="1"/>
  <c r="R162" i="1"/>
  <c r="P162" i="1"/>
  <c r="R143" i="1"/>
  <c r="P143" i="1"/>
  <c r="U134" i="1"/>
  <c r="X134" i="1" s="1"/>
  <c r="P134" i="1"/>
  <c r="R115" i="1"/>
  <c r="P115" i="1"/>
  <c r="R109" i="1"/>
  <c r="P109" i="1"/>
  <c r="R124" i="1"/>
  <c r="P124" i="1"/>
  <c r="R100" i="1"/>
  <c r="P100" i="1"/>
  <c r="U88" i="1"/>
  <c r="X88" i="1" s="1"/>
  <c r="P88" i="1"/>
  <c r="R72" i="1"/>
  <c r="P72" i="1"/>
  <c r="R85" i="1"/>
  <c r="P85" i="1"/>
  <c r="U130" i="1"/>
  <c r="R130" i="1"/>
  <c r="R47" i="1"/>
  <c r="P47" i="1"/>
  <c r="R35" i="1"/>
  <c r="P35" i="1"/>
  <c r="R33" i="1"/>
  <c r="P33" i="1"/>
  <c r="R18" i="1"/>
  <c r="P18" i="1"/>
  <c r="R8" i="1"/>
  <c r="P8" i="1"/>
  <c r="R3" i="1"/>
  <c r="P3" i="1"/>
  <c r="P4" i="1"/>
  <c r="U4" i="1"/>
  <c r="R4" i="1"/>
  <c r="R14" i="1"/>
  <c r="P14" i="1"/>
  <c r="R228" i="1"/>
  <c r="R272" i="1"/>
  <c r="R181" i="1"/>
  <c r="U230" i="1"/>
  <c r="X230" i="1" s="1"/>
  <c r="R59" i="1"/>
  <c r="P205" i="1"/>
  <c r="U261" i="1"/>
  <c r="S197" i="1"/>
  <c r="S5" i="1"/>
  <c r="T122" i="1"/>
  <c r="R122" i="1"/>
  <c r="S122" i="1"/>
  <c r="T174" i="1"/>
  <c r="W174" i="1"/>
  <c r="T211" i="1"/>
  <c r="W211" i="1"/>
  <c r="T54" i="1"/>
  <c r="W54" i="1"/>
  <c r="T269" i="1"/>
  <c r="S269" i="1"/>
  <c r="W29" i="1"/>
  <c r="S29" i="1"/>
  <c r="T212" i="1"/>
  <c r="S212" i="1"/>
  <c r="T136" i="1"/>
  <c r="W136" i="1"/>
  <c r="T26" i="1"/>
  <c r="W26" i="1"/>
  <c r="U291" i="1"/>
  <c r="R291" i="1"/>
  <c r="P291" i="1"/>
  <c r="P20" i="1"/>
  <c r="R20" i="1"/>
  <c r="U20" i="1"/>
  <c r="X20" i="1" s="1"/>
  <c r="R135" i="1"/>
  <c r="P135" i="1"/>
  <c r="S41" i="1"/>
  <c r="W41" i="1"/>
  <c r="R84" i="1"/>
  <c r="W84" i="1"/>
  <c r="X84" i="1" s="1"/>
  <c r="T84" i="1"/>
  <c r="T213" i="1"/>
  <c r="W213" i="1"/>
  <c r="X213" i="1" s="1"/>
  <c r="R213" i="1"/>
  <c r="T141" i="1"/>
  <c r="W141" i="1"/>
  <c r="S141" i="1"/>
  <c r="T67" i="1"/>
  <c r="W67" i="1"/>
  <c r="S161" i="1"/>
  <c r="T161" i="1"/>
  <c r="S72" i="1"/>
  <c r="W72" i="1"/>
  <c r="T72" i="1"/>
  <c r="T281" i="1"/>
  <c r="W281" i="1"/>
  <c r="T142" i="1"/>
  <c r="W142" i="1"/>
  <c r="S191" i="1"/>
  <c r="T191" i="1"/>
  <c r="T6" i="1"/>
  <c r="W6" i="1"/>
  <c r="T12" i="1"/>
  <c r="S12" i="1"/>
  <c r="W94" i="1"/>
  <c r="T94" i="1"/>
  <c r="T234" i="1"/>
  <c r="S234" i="1"/>
  <c r="W234" i="1"/>
  <c r="T182" i="1"/>
  <c r="W182" i="1"/>
  <c r="O298" i="1"/>
  <c r="N301" i="1"/>
  <c r="N302" i="1" s="1"/>
  <c r="P74" i="1"/>
  <c r="U74" i="1"/>
  <c r="R74" i="1"/>
  <c r="P279" i="1"/>
  <c r="R279" i="1"/>
  <c r="P52" i="1"/>
  <c r="R52" i="1"/>
  <c r="L298" i="1"/>
  <c r="M298" i="1" s="1"/>
  <c r="X296" i="1" l="1"/>
  <c r="X277" i="1"/>
  <c r="X208" i="1"/>
  <c r="Y208" i="1" s="1"/>
  <c r="X80" i="1"/>
  <c r="Y80" i="1" s="1"/>
  <c r="Y218" i="1"/>
  <c r="X225" i="1"/>
  <c r="X281" i="1"/>
  <c r="Y281" i="1" s="1"/>
  <c r="X125" i="1"/>
  <c r="Y125" i="1" s="1"/>
  <c r="X21" i="1"/>
  <c r="Y2" i="1"/>
  <c r="Y103" i="1"/>
  <c r="X286" i="1"/>
  <c r="Y286" i="1" s="1"/>
  <c r="X50" i="1"/>
  <c r="Y50" i="1" s="1"/>
  <c r="X250" i="1"/>
  <c r="Y250" i="1" s="1"/>
  <c r="Y140" i="1"/>
  <c r="X124" i="1"/>
  <c r="Y77" i="1"/>
  <c r="X136" i="1"/>
  <c r="Y136" i="1" s="1"/>
  <c r="Y134" i="1"/>
  <c r="X48" i="1"/>
  <c r="Y48" i="1" s="1"/>
  <c r="X276" i="1"/>
  <c r="Y276" i="1" s="1"/>
  <c r="X91" i="1"/>
  <c r="Y91" i="1" s="1"/>
  <c r="X150" i="1"/>
  <c r="Y150" i="1" s="1"/>
  <c r="X155" i="1"/>
  <c r="Y155" i="1" s="1"/>
  <c r="X72" i="1"/>
  <c r="Y72" i="1" s="1"/>
  <c r="X292" i="1"/>
  <c r="Y292" i="1" s="1"/>
  <c r="X96" i="1"/>
  <c r="Y96" i="1" s="1"/>
  <c r="X280" i="1"/>
  <c r="Y280" i="1" s="1"/>
  <c r="X175" i="1"/>
  <c r="Y175" i="1" s="1"/>
  <c r="Y268" i="1"/>
  <c r="X242" i="1"/>
  <c r="Y242" i="1" s="1"/>
  <c r="X128" i="1"/>
  <c r="Y128" i="1" s="1"/>
  <c r="Y30" i="1"/>
  <c r="X28" i="1"/>
  <c r="X249" i="1"/>
  <c r="Y249" i="1" s="1"/>
  <c r="X290" i="1"/>
  <c r="Y180" i="1"/>
  <c r="X109" i="1"/>
  <c r="Y109" i="1" s="1"/>
  <c r="X264" i="1"/>
  <c r="Y264" i="1" s="1"/>
  <c r="X147" i="1"/>
  <c r="Y147" i="1" s="1"/>
  <c r="X62" i="1"/>
  <c r="Y62" i="1" s="1"/>
  <c r="X108" i="1"/>
  <c r="Y108" i="1" s="1"/>
  <c r="Y44" i="1"/>
  <c r="X117" i="1"/>
  <c r="Y117" i="1" s="1"/>
  <c r="X56" i="1"/>
  <c r="Y56" i="1" s="1"/>
  <c r="X53" i="1"/>
  <c r="Y53" i="1" s="1"/>
  <c r="Y277" i="1"/>
  <c r="X76" i="1"/>
  <c r="Y76" i="1" s="1"/>
  <c r="X295" i="1"/>
  <c r="Y295" i="1" s="1"/>
  <c r="Y19" i="1"/>
  <c r="X114" i="1"/>
  <c r="Y114" i="1" s="1"/>
  <c r="X217" i="1"/>
  <c r="X170" i="1"/>
  <c r="Y170" i="1" s="1"/>
  <c r="Y187" i="1"/>
  <c r="X133" i="1"/>
  <c r="Y133" i="1" s="1"/>
  <c r="X212" i="1"/>
  <c r="Y212" i="1" s="1"/>
  <c r="X107" i="1"/>
  <c r="Y107" i="1" s="1"/>
  <c r="Y68" i="1"/>
  <c r="X251" i="1"/>
  <c r="Y251" i="1" s="1"/>
  <c r="Y243" i="1"/>
  <c r="X233" i="1"/>
  <c r="Y233" i="1" s="1"/>
  <c r="X27" i="1"/>
  <c r="Y27" i="1" s="1"/>
  <c r="Y102" i="1"/>
  <c r="X121" i="1"/>
  <c r="Y121" i="1" s="1"/>
  <c r="X220" i="1"/>
  <c r="Y220" i="1" s="1"/>
  <c r="Y164" i="1"/>
  <c r="X131" i="1"/>
  <c r="Y131" i="1" s="1"/>
  <c r="X270" i="1"/>
  <c r="Y270" i="1" s="1"/>
  <c r="X139" i="1"/>
  <c r="Y139" i="1" s="1"/>
  <c r="X16" i="1"/>
  <c r="Y16" i="1" s="1"/>
  <c r="X41" i="1"/>
  <c r="Y41" i="1" s="1"/>
  <c r="Y99" i="1"/>
  <c r="Y63" i="1"/>
  <c r="Y25" i="1"/>
  <c r="Y28" i="1"/>
  <c r="Y173" i="1"/>
  <c r="Y157" i="1"/>
  <c r="Y90" i="1"/>
  <c r="X32" i="1"/>
  <c r="Y32" i="1" s="1"/>
  <c r="Y97" i="1"/>
  <c r="Y221" i="1"/>
  <c r="X29" i="1"/>
  <c r="Y29" i="1" s="1"/>
  <c r="Y252" i="1"/>
  <c r="X198" i="1"/>
  <c r="Y198" i="1" s="1"/>
  <c r="X177" i="1"/>
  <c r="Y177" i="1" s="1"/>
  <c r="Y51" i="1"/>
  <c r="X13" i="1"/>
  <c r="Y13" i="1" s="1"/>
  <c r="Y93" i="1"/>
  <c r="X219" i="1"/>
  <c r="Y219" i="1" s="1"/>
  <c r="X148" i="1"/>
  <c r="Y148" i="1" s="1"/>
  <c r="X246" i="1"/>
  <c r="Y246" i="1" s="1"/>
  <c r="Y70" i="1"/>
  <c r="X60" i="1"/>
  <c r="Y60" i="1" s="1"/>
  <c r="X78" i="1"/>
  <c r="Y78" i="1" s="1"/>
  <c r="Y127" i="1"/>
  <c r="X240" i="1"/>
  <c r="Y240" i="1" s="1"/>
  <c r="X37" i="1"/>
  <c r="Y37" i="1" s="1"/>
  <c r="X283" i="1"/>
  <c r="Y283" i="1" s="1"/>
  <c r="X12" i="1"/>
  <c r="Y12" i="1" s="1"/>
  <c r="X100" i="1"/>
  <c r="Y100" i="1" s="1"/>
  <c r="X36" i="1"/>
  <c r="Y36" i="1" s="1"/>
  <c r="X226" i="1"/>
  <c r="Y226" i="1" s="1"/>
  <c r="Y210" i="1"/>
  <c r="Y126" i="1"/>
  <c r="Y154" i="1"/>
  <c r="X159" i="1"/>
  <c r="Y159" i="1" s="1"/>
  <c r="X89" i="1"/>
  <c r="Y89" i="1" s="1"/>
  <c r="Y225" i="1"/>
  <c r="Y49" i="1"/>
  <c r="Y273" i="1"/>
  <c r="X130" i="1"/>
  <c r="Y130" i="1" s="1"/>
  <c r="X132" i="1"/>
  <c r="Y132" i="1" s="1"/>
  <c r="X98" i="1"/>
  <c r="Y98" i="1" s="1"/>
  <c r="Y189" i="1"/>
  <c r="X138" i="1"/>
  <c r="Y138" i="1" s="1"/>
  <c r="X42" i="1"/>
  <c r="Y42" i="1" s="1"/>
  <c r="Y262" i="1"/>
  <c r="X255" i="1"/>
  <c r="Y255" i="1" s="1"/>
  <c r="X203" i="1"/>
  <c r="Y203" i="1" s="1"/>
  <c r="X191" i="1"/>
  <c r="Y191" i="1" s="1"/>
  <c r="X65" i="1"/>
  <c r="Y65" i="1" s="1"/>
  <c r="Y199" i="1"/>
  <c r="Y207" i="1"/>
  <c r="Y294" i="1"/>
  <c r="X135" i="1"/>
  <c r="Y135" i="1" s="1"/>
  <c r="Y254" i="1"/>
  <c r="X231" i="1"/>
  <c r="Y231" i="1" s="1"/>
  <c r="Y259" i="1"/>
  <c r="X40" i="1"/>
  <c r="Y40" i="1" s="1"/>
  <c r="Y59" i="1"/>
  <c r="X211" i="1"/>
  <c r="Y211" i="1" s="1"/>
  <c r="Y88" i="1"/>
  <c r="X193" i="1"/>
  <c r="Y193" i="1" s="1"/>
  <c r="Y116" i="1"/>
  <c r="X18" i="1"/>
  <c r="Y18" i="1" s="1"/>
  <c r="X158" i="1"/>
  <c r="Y158" i="1" s="1"/>
  <c r="X201" i="1"/>
  <c r="Y201" i="1" s="1"/>
  <c r="Y266" i="1"/>
  <c r="X244" i="1"/>
  <c r="Y244" i="1" s="1"/>
  <c r="X94" i="1"/>
  <c r="Y94" i="1" s="1"/>
  <c r="X182" i="1"/>
  <c r="Y182" i="1" s="1"/>
  <c r="Y39" i="1"/>
  <c r="Y290" i="1"/>
  <c r="Y10" i="1"/>
  <c r="Y163" i="1"/>
  <c r="X247" i="1"/>
  <c r="Y247" i="1" s="1"/>
  <c r="Y282" i="1"/>
  <c r="Y156" i="1"/>
  <c r="Y168" i="1"/>
  <c r="X169" i="1"/>
  <c r="Y169" i="1" s="1"/>
  <c r="Y21" i="1"/>
  <c r="Y22" i="1"/>
  <c r="Y82" i="1"/>
  <c r="X285" i="1"/>
  <c r="Y285" i="1" s="1"/>
  <c r="Y38" i="1"/>
  <c r="X178" i="1"/>
  <c r="Y178" i="1" s="1"/>
  <c r="Y209" i="1"/>
  <c r="X106" i="1"/>
  <c r="Y106" i="1" s="1"/>
  <c r="Y265" i="1"/>
  <c r="X174" i="1"/>
  <c r="Y174" i="1" s="1"/>
  <c r="Y79" i="1"/>
  <c r="X113" i="1"/>
  <c r="Y113" i="1" s="1"/>
  <c r="X110" i="1"/>
  <c r="Y110" i="1" s="1"/>
  <c r="Y144" i="1"/>
  <c r="X161" i="1"/>
  <c r="Y161" i="1" s="1"/>
  <c r="X181" i="1"/>
  <c r="Y181" i="1" s="1"/>
  <c r="X86" i="1"/>
  <c r="Y86" i="1" s="1"/>
  <c r="X234" i="1"/>
  <c r="Y234" i="1" s="1"/>
  <c r="X67" i="1"/>
  <c r="Y67" i="1" s="1"/>
  <c r="Y17" i="1"/>
  <c r="Y166" i="1"/>
  <c r="X43" i="1"/>
  <c r="Y43" i="1" s="1"/>
  <c r="Y215" i="1"/>
  <c r="Y15" i="1"/>
  <c r="Y275" i="1"/>
  <c r="Y45" i="1"/>
  <c r="X229" i="1"/>
  <c r="Y229" i="1" s="1"/>
  <c r="X269" i="1"/>
  <c r="Y269" i="1" s="1"/>
  <c r="X85" i="1"/>
  <c r="Y85" i="1" s="1"/>
  <c r="X248" i="1"/>
  <c r="Y248" i="1" s="1"/>
  <c r="Y112" i="1"/>
  <c r="Y46" i="1"/>
  <c r="X224" i="1"/>
  <c r="Y224" i="1" s="1"/>
  <c r="X172" i="1"/>
  <c r="Y172" i="1" s="1"/>
  <c r="X278" i="1"/>
  <c r="Y278" i="1" s="1"/>
  <c r="X222" i="1"/>
  <c r="Y222" i="1" s="1"/>
  <c r="X293" i="1"/>
  <c r="Y293" i="1" s="1"/>
  <c r="X171" i="1"/>
  <c r="Y171" i="1" s="1"/>
  <c r="X33" i="1"/>
  <c r="Y33" i="1" s="1"/>
  <c r="Y239" i="1"/>
  <c r="X238" i="1"/>
  <c r="Y238" i="1" s="1"/>
  <c r="X284" i="1"/>
  <c r="Y284" i="1" s="1"/>
  <c r="Y153" i="1"/>
  <c r="Y162" i="1"/>
  <c r="X205" i="1"/>
  <c r="Y205" i="1" s="1"/>
  <c r="Y296" i="1"/>
  <c r="X258" i="1"/>
  <c r="Y258" i="1" s="1"/>
  <c r="X291" i="1"/>
  <c r="Y291" i="1" s="1"/>
  <c r="Y58" i="1"/>
  <c r="X11" i="1"/>
  <c r="Y11" i="1" s="1"/>
  <c r="Y8" i="1"/>
  <c r="X271" i="1"/>
  <c r="Y271" i="1" s="1"/>
  <c r="X253" i="1"/>
  <c r="Y253" i="1" s="1"/>
  <c r="X14" i="1"/>
  <c r="Y14" i="1" s="1"/>
  <c r="X195" i="1"/>
  <c r="Y195" i="1" s="1"/>
  <c r="X263" i="1"/>
  <c r="Y263" i="1" s="1"/>
  <c r="Y47" i="1"/>
  <c r="X31" i="1"/>
  <c r="Y31" i="1" s="1"/>
  <c r="Y120" i="1"/>
  <c r="X34" i="1"/>
  <c r="Y34" i="1" s="1"/>
  <c r="X188" i="1"/>
  <c r="Y188" i="1" s="1"/>
  <c r="X54" i="1"/>
  <c r="Y54" i="1" s="1"/>
  <c r="X176" i="1"/>
  <c r="Y176" i="1" s="1"/>
  <c r="X190" i="1"/>
  <c r="Y190" i="1" s="1"/>
  <c r="X196" i="1"/>
  <c r="Y196" i="1" s="1"/>
  <c r="Y272" i="1"/>
  <c r="X5" i="1"/>
  <c r="Y5" i="1" s="1"/>
  <c r="X235" i="1"/>
  <c r="Y235" i="1" s="1"/>
  <c r="Y23" i="1"/>
  <c r="Y223" i="1"/>
  <c r="Y151" i="1"/>
  <c r="Y197" i="1"/>
  <c r="Y160" i="1"/>
  <c r="X137" i="1"/>
  <c r="Y137" i="1" s="1"/>
  <c r="X92" i="1"/>
  <c r="Y92" i="1" s="1"/>
  <c r="X288" i="1"/>
  <c r="Y288" i="1" s="1"/>
  <c r="Y241" i="1"/>
  <c r="X204" i="1"/>
  <c r="Y204" i="1" s="1"/>
  <c r="Y186" i="1"/>
  <c r="X105" i="1"/>
  <c r="Y105" i="1" s="1"/>
  <c r="Y274" i="1"/>
  <c r="X118" i="1"/>
  <c r="Y118" i="1" s="1"/>
  <c r="Y217" i="1"/>
  <c r="Y236" i="1"/>
  <c r="X26" i="1"/>
  <c r="Y26" i="1" s="1"/>
  <c r="Y73" i="1"/>
  <c r="X74" i="1"/>
  <c r="Y74" i="1" s="1"/>
  <c r="Y101" i="1"/>
  <c r="X71" i="1"/>
  <c r="Y71" i="1" s="1"/>
  <c r="Y87" i="1"/>
  <c r="Y115" i="1"/>
  <c r="X149" i="1"/>
  <c r="Y149" i="1" s="1"/>
  <c r="X261" i="1"/>
  <c r="Y261" i="1" s="1"/>
  <c r="X152" i="1"/>
  <c r="Y152" i="1" s="1"/>
  <c r="X194" i="1"/>
  <c r="Y194" i="1" s="1"/>
  <c r="X279" i="1"/>
  <c r="Y279" i="1" s="1"/>
  <c r="X146" i="1"/>
  <c r="Y146" i="1" s="1"/>
  <c r="X167" i="1"/>
  <c r="Y167" i="1" s="1"/>
  <c r="X141" i="1"/>
  <c r="Y141" i="1" s="1"/>
  <c r="Y35" i="1"/>
  <c r="Y55" i="1"/>
  <c r="Y95" i="1"/>
  <c r="Y66" i="1"/>
  <c r="Y64" i="1"/>
  <c r="X52" i="1"/>
  <c r="Y52" i="1" s="1"/>
  <c r="Y228" i="1"/>
  <c r="Y145" i="1"/>
  <c r="Y184" i="1"/>
  <c r="Y202" i="1"/>
  <c r="Y287" i="1"/>
  <c r="X192" i="1"/>
  <c r="Y192" i="1" s="1"/>
  <c r="Y143" i="1"/>
  <c r="Y200" i="1"/>
  <c r="Y260" i="1"/>
  <c r="Y165" i="1"/>
  <c r="Y256" i="1"/>
  <c r="X123" i="1"/>
  <c r="Y123" i="1" s="1"/>
  <c r="Y214" i="1"/>
  <c r="X183" i="1"/>
  <c r="Y183" i="1" s="1"/>
  <c r="Y227" i="1"/>
  <c r="X104" i="1"/>
  <c r="Y104" i="1" s="1"/>
  <c r="X24" i="1"/>
  <c r="Y24" i="1" s="1"/>
  <c r="X119" i="1"/>
  <c r="Y119" i="1" s="1"/>
  <c r="Y237" i="1"/>
  <c r="X129" i="1"/>
  <c r="Y129" i="1" s="1"/>
  <c r="X7" i="1"/>
  <c r="Y7" i="1" s="1"/>
  <c r="Y245" i="1"/>
  <c r="Y124" i="1"/>
  <c r="Y122" i="1"/>
  <c r="X61" i="1"/>
  <c r="Y61" i="1" s="1"/>
  <c r="Y206" i="1"/>
  <c r="Y84" i="1"/>
  <c r="Y3" i="1"/>
  <c r="M304" i="1"/>
  <c r="Y213" i="1"/>
  <c r="X4" i="1"/>
  <c r="U298" i="1"/>
  <c r="Y57" i="1"/>
  <c r="P298" i="1"/>
  <c r="W298" i="1"/>
  <c r="X6" i="1"/>
  <c r="Y6" i="1" s="1"/>
  <c r="Y20" i="1"/>
  <c r="Y230" i="1"/>
  <c r="X142" i="1"/>
  <c r="Y142" i="1" s="1"/>
  <c r="Y267" i="1"/>
  <c r="X216" i="1"/>
  <c r="Y216" i="1" s="1"/>
  <c r="S298" i="1"/>
  <c r="R298" i="1"/>
  <c r="T298" i="1"/>
  <c r="X81" i="1"/>
  <c r="Y81" i="1" s="1"/>
  <c r="X298" i="1" l="1"/>
  <c r="N308" i="1"/>
  <c r="M308" i="1" s="1"/>
  <c r="Y4" i="1"/>
  <c r="M306" i="1" s="1"/>
  <c r="M305" i="1"/>
  <c r="Y298" i="1"/>
</calcChain>
</file>

<file path=xl/comments1.xml><?xml version="1.0" encoding="utf-8"?>
<comments xmlns="http://schemas.openxmlformats.org/spreadsheetml/2006/main">
  <authors>
    <author>Chad Magendanz</author>
    <author>Chad</author>
  </authors>
  <commentList>
    <comment ref="C1" authorId="0" shapeId="0">
      <text>
        <r>
          <rPr>
            <b/>
            <sz val="9"/>
            <color indexed="81"/>
            <rFont val="Tahoma"/>
            <family val="2"/>
          </rPr>
          <t>Chad Magendanz:</t>
        </r>
        <r>
          <rPr>
            <sz val="9"/>
            <color indexed="81"/>
            <rFont val="Tahoma"/>
            <family val="2"/>
          </rPr>
          <t xml:space="preserve">
Estimated Enrollment, SY 2015-16</t>
        </r>
      </text>
    </comment>
    <comment ref="D1" authorId="0" shapeId="0">
      <text>
        <r>
          <rPr>
            <b/>
            <sz val="9"/>
            <color indexed="81"/>
            <rFont val="Tahoma"/>
            <family val="2"/>
          </rPr>
          <t>Chad Magendanz:</t>
        </r>
        <r>
          <rPr>
            <sz val="9"/>
            <color indexed="81"/>
            <rFont val="Tahoma"/>
            <family val="2"/>
          </rPr>
          <t xml:space="preserve">
WAOFM - SAEP - School District Population Estimates, 2016</t>
        </r>
      </text>
    </comment>
    <comment ref="E1" authorId="0" shapeId="0">
      <text>
        <r>
          <rPr>
            <b/>
            <sz val="9"/>
            <color indexed="81"/>
            <rFont val="Tahoma"/>
            <family val="2"/>
          </rPr>
          <t>Chad Magendanz:</t>
        </r>
        <r>
          <rPr>
            <sz val="9"/>
            <color indexed="81"/>
            <rFont val="Tahoma"/>
            <family val="2"/>
          </rPr>
          <t xml:space="preserve">
Adjusted Assessed Value, CY 2016</t>
        </r>
      </text>
    </comment>
    <comment ref="G1" authorId="1" shapeId="0">
      <text>
        <r>
          <rPr>
            <b/>
            <sz val="9"/>
            <color indexed="81"/>
            <rFont val="Tahoma"/>
            <charset val="1"/>
          </rPr>
          <t>Chad:</t>
        </r>
        <r>
          <rPr>
            <sz val="9"/>
            <color indexed="81"/>
            <rFont val="Tahoma"/>
            <charset val="1"/>
          </rPr>
          <t xml:space="preserve">
Amount of per-pupil funding raised by $1 levy rate</t>
        </r>
      </text>
    </comment>
    <comment ref="H1" authorId="0" shapeId="0">
      <text>
        <r>
          <rPr>
            <b/>
            <sz val="9"/>
            <color indexed="81"/>
            <rFont val="Tahoma"/>
            <family val="2"/>
          </rPr>
          <t>Chad Magendanz:</t>
        </r>
        <r>
          <rPr>
            <sz val="9"/>
            <color indexed="81"/>
            <rFont val="Tahoma"/>
            <family val="2"/>
          </rPr>
          <t xml:space="preserve">
School District‐specific median prices for homes from 2009‐2013 American Community Survey 5‐Year Estimates;
(except for Stehekin, from City‐Data.com for 2012).</t>
        </r>
      </text>
    </comment>
    <comment ref="M1" authorId="0" shapeId="0">
      <text>
        <r>
          <rPr>
            <b/>
            <sz val="9"/>
            <color indexed="81"/>
            <rFont val="Tahoma"/>
            <charset val="1"/>
          </rPr>
          <t>Chad Magendanz:</t>
        </r>
        <r>
          <rPr>
            <sz val="9"/>
            <color indexed="81"/>
            <rFont val="Tahoma"/>
            <charset val="1"/>
          </rPr>
          <t xml:space="preserve">
This is the levy rate required to collect the maximum levy authority</t>
        </r>
      </text>
    </comment>
    <comment ref="O1" authorId="0" shapeId="0">
      <text>
        <r>
          <rPr>
            <b/>
            <sz val="9"/>
            <color indexed="81"/>
            <rFont val="Tahoma"/>
            <charset val="1"/>
          </rPr>
          <t>Chad Magendanz:</t>
        </r>
        <r>
          <rPr>
            <sz val="9"/>
            <color indexed="81"/>
            <rFont val="Tahoma"/>
            <charset val="1"/>
          </rPr>
          <t xml:space="preserve">
This is the current levy rate approved by voters</t>
        </r>
      </text>
    </comment>
    <comment ref="P1" authorId="0" shapeId="0">
      <text>
        <r>
          <rPr>
            <b/>
            <sz val="9"/>
            <color indexed="81"/>
            <rFont val="Tahoma"/>
            <charset val="1"/>
          </rPr>
          <t>Chad Magendanz:</t>
        </r>
        <r>
          <rPr>
            <sz val="9"/>
            <color indexed="81"/>
            <rFont val="Tahoma"/>
            <charset val="1"/>
          </rPr>
          <t xml:space="preserve">
This is the current local per-pupil funding</t>
        </r>
      </text>
    </comment>
    <comment ref="Q1" authorId="0" shapeId="0">
      <text>
        <r>
          <rPr>
            <b/>
            <sz val="9"/>
            <color indexed="81"/>
            <rFont val="Tahoma"/>
            <charset val="1"/>
          </rPr>
          <t>Chad Magendanz:</t>
        </r>
        <r>
          <rPr>
            <sz val="9"/>
            <color indexed="81"/>
            <rFont val="Tahoma"/>
            <charset val="1"/>
          </rPr>
          <t xml:space="preserve">
Here's the current levy equalization to district, intended to lower the rate in districts with low proprty values</t>
        </r>
      </text>
    </comment>
    <comment ref="R1" authorId="0" shapeId="0">
      <text>
        <r>
          <rPr>
            <b/>
            <sz val="9"/>
            <color indexed="81"/>
            <rFont val="Tahoma"/>
            <charset val="1"/>
          </rPr>
          <t>Chad Magendanz:</t>
        </r>
        <r>
          <rPr>
            <sz val="9"/>
            <color indexed="81"/>
            <rFont val="Tahoma"/>
            <charset val="1"/>
          </rPr>
          <t xml:space="preserve">
This represents the proposed net change in levy rate, including new state increases and local rate reductions</t>
        </r>
      </text>
    </comment>
    <comment ref="S1" authorId="0" shapeId="0">
      <text>
        <r>
          <rPr>
            <b/>
            <sz val="9"/>
            <color indexed="81"/>
            <rFont val="Tahoma"/>
            <charset val="1"/>
          </rPr>
          <t>Chad Magendanz:</t>
        </r>
        <r>
          <rPr>
            <sz val="9"/>
            <color indexed="81"/>
            <rFont val="Tahoma"/>
            <charset val="1"/>
          </rPr>
          <t xml:space="preserve">
If there's still reserve capacity for local funding with the new local levy lid, it will show up here.</t>
        </r>
      </text>
    </comment>
    <comment ref="T1" authorId="0" shapeId="0">
      <text>
        <r>
          <rPr>
            <b/>
            <sz val="9"/>
            <color indexed="81"/>
            <rFont val="Tahoma"/>
            <charset val="1"/>
          </rPr>
          <t>Chad Magendanz:</t>
        </r>
        <r>
          <rPr>
            <sz val="9"/>
            <color indexed="81"/>
            <rFont val="Tahoma"/>
            <charset val="1"/>
          </rPr>
          <t xml:space="preserve">
This is the per-pupil local funding at the new proposed levy lid</t>
        </r>
      </text>
    </comment>
    <comment ref="U1" authorId="0" shapeId="0">
      <text>
        <r>
          <rPr>
            <b/>
            <sz val="9"/>
            <color indexed="81"/>
            <rFont val="Tahoma"/>
            <charset val="1"/>
          </rPr>
          <t>Chad Magendanz:</t>
        </r>
        <r>
          <rPr>
            <sz val="9"/>
            <color indexed="81"/>
            <rFont val="Tahoma"/>
            <charset val="1"/>
          </rPr>
          <t xml:space="preserve">
This is the loss of local funding to schools based on any reductions to the allowed local levies</t>
        </r>
      </text>
    </comment>
    <comment ref="V1" authorId="0" shapeId="0">
      <text>
        <r>
          <rPr>
            <b/>
            <sz val="9"/>
            <color indexed="81"/>
            <rFont val="Tahoma"/>
            <charset val="1"/>
          </rPr>
          <t>Chad Magendanz:</t>
        </r>
        <r>
          <rPr>
            <sz val="9"/>
            <color indexed="81"/>
            <rFont val="Tahoma"/>
            <charset val="1"/>
          </rPr>
          <t xml:space="preserve">
This is new funding coming from the state for compensation, including local labor market adjustments</t>
        </r>
      </text>
    </comment>
    <comment ref="W1" authorId="0" shapeId="0">
      <text>
        <r>
          <rPr>
            <b/>
            <sz val="9"/>
            <color indexed="81"/>
            <rFont val="Tahoma"/>
            <charset val="1"/>
          </rPr>
          <t>Chad Magendanz:</t>
        </r>
        <r>
          <rPr>
            <sz val="9"/>
            <color indexed="81"/>
            <rFont val="Tahoma"/>
            <charset val="1"/>
          </rPr>
          <t xml:space="preserve">
This is the new levy equalization that brings every district to at least the average per-pupil local funding</t>
        </r>
      </text>
    </comment>
    <comment ref="X1" authorId="0" shapeId="0">
      <text>
        <r>
          <rPr>
            <b/>
            <sz val="9"/>
            <color indexed="81"/>
            <rFont val="Tahoma"/>
            <charset val="1"/>
          </rPr>
          <t>Chad Magendanz:</t>
        </r>
        <r>
          <rPr>
            <sz val="9"/>
            <color indexed="81"/>
            <rFont val="Tahoma"/>
            <charset val="1"/>
          </rPr>
          <t xml:space="preserve">
This is the net impact to school district funding, including changes from state, local and LEA sources</t>
        </r>
      </text>
    </comment>
    <comment ref="Y1" authorId="0" shapeId="0">
      <text>
        <r>
          <rPr>
            <b/>
            <sz val="9"/>
            <color indexed="81"/>
            <rFont val="Tahoma"/>
            <charset val="1"/>
          </rPr>
          <t>Chad Magendanz:</t>
        </r>
        <r>
          <rPr>
            <sz val="9"/>
            <color indexed="81"/>
            <rFont val="Tahoma"/>
            <charset val="1"/>
          </rPr>
          <t xml:space="preserve">
This is the net impact to voters in the school district, basically showing whether the effect is a net import or export of dollars</t>
        </r>
      </text>
    </comment>
  </commentList>
</comments>
</file>

<file path=xl/sharedStrings.xml><?xml version="1.0" encoding="utf-8"?>
<sst xmlns="http://schemas.openxmlformats.org/spreadsheetml/2006/main" count="327" uniqueCount="325">
  <si>
    <t>Aberdeen</t>
  </si>
  <si>
    <t>Adna</t>
  </si>
  <si>
    <t>Almira</t>
  </si>
  <si>
    <t>Anacortes</t>
  </si>
  <si>
    <t>Arlington</t>
  </si>
  <si>
    <t>Asotin-Anatone</t>
  </si>
  <si>
    <t>Auburn</t>
  </si>
  <si>
    <t>Bainbridge</t>
  </si>
  <si>
    <t>Battle Ground</t>
  </si>
  <si>
    <t>Bellevue</t>
  </si>
  <si>
    <t>Bellingham</t>
  </si>
  <si>
    <t>Benge</t>
  </si>
  <si>
    <t>Bethel</t>
  </si>
  <si>
    <t>Bickleton</t>
  </si>
  <si>
    <t>Blaine</t>
  </si>
  <si>
    <t>Boistfort</t>
  </si>
  <si>
    <t>Bremerton</t>
  </si>
  <si>
    <t>Brewster</t>
  </si>
  <si>
    <t>Bridgeport</t>
  </si>
  <si>
    <t>Brinnon</t>
  </si>
  <si>
    <t>Burlington Edison</t>
  </si>
  <si>
    <t>Camas</t>
  </si>
  <si>
    <t>Cape Flattery</t>
  </si>
  <si>
    <t>Carbonado</t>
  </si>
  <si>
    <t>Cascade</t>
  </si>
  <si>
    <t>Cashmere</t>
  </si>
  <si>
    <t>District</t>
  </si>
  <si>
    <t>Rate</t>
  </si>
  <si>
    <t>Castle Rock</t>
  </si>
  <si>
    <t>Centerville</t>
  </si>
  <si>
    <t>Central Kitsap</t>
  </si>
  <si>
    <t>Central Valley</t>
  </si>
  <si>
    <t>Centralia</t>
  </si>
  <si>
    <t>Chehalis</t>
  </si>
  <si>
    <t>Cheney</t>
  </si>
  <si>
    <t>Chewelah</t>
  </si>
  <si>
    <t>Chimacum</t>
  </si>
  <si>
    <t>Clarkston</t>
  </si>
  <si>
    <t>Cle Elum-Roslyn</t>
  </si>
  <si>
    <t>Clover Park</t>
  </si>
  <si>
    <t>Colfax</t>
  </si>
  <si>
    <t>College Place</t>
  </si>
  <si>
    <t>Colton</t>
  </si>
  <si>
    <t>Columbia (Stev)</t>
  </si>
  <si>
    <t>Columbia (Walla)</t>
  </si>
  <si>
    <t>Colville</t>
  </si>
  <si>
    <t>Concrete</t>
  </si>
  <si>
    <t>Conway</t>
  </si>
  <si>
    <t>Cosmopolis</t>
  </si>
  <si>
    <t>Coulee/Hartline</t>
  </si>
  <si>
    <t>Coupeville</t>
  </si>
  <si>
    <t>Crescent</t>
  </si>
  <si>
    <t>Creston</t>
  </si>
  <si>
    <t>Curlew</t>
  </si>
  <si>
    <t>Cusick</t>
  </si>
  <si>
    <t>Damman</t>
  </si>
  <si>
    <t>Darrington</t>
  </si>
  <si>
    <t>Davenport</t>
  </si>
  <si>
    <t>Dayton</t>
  </si>
  <si>
    <t>Deer Park</t>
  </si>
  <si>
    <t>Dieringer</t>
  </si>
  <si>
    <t>Dixie</t>
  </si>
  <si>
    <t>East Valley</t>
  </si>
  <si>
    <t>East Valley (Yak)</t>
  </si>
  <si>
    <t>Eastmont</t>
  </si>
  <si>
    <t>Easton</t>
  </si>
  <si>
    <t>Eatonville</t>
  </si>
  <si>
    <t>Edmonds</t>
  </si>
  <si>
    <t>Ellensburg</t>
  </si>
  <si>
    <t>Elma</t>
  </si>
  <si>
    <t>Endicott</t>
  </si>
  <si>
    <t>Entiat</t>
  </si>
  <si>
    <t>Enumclaw</t>
  </si>
  <si>
    <t>Ephrata</t>
  </si>
  <si>
    <t>Evaline</t>
  </si>
  <si>
    <t>Everett</t>
  </si>
  <si>
    <t>Evergreen (Clark)</t>
  </si>
  <si>
    <t>Evergreen (Stev)</t>
  </si>
  <si>
    <t>Federal Way</t>
  </si>
  <si>
    <t>Ferndale</t>
  </si>
  <si>
    <t>Fife</t>
  </si>
  <si>
    <t>Finley</t>
  </si>
  <si>
    <t>Franklin Pierce</t>
  </si>
  <si>
    <t>Freeman</t>
  </si>
  <si>
    <t>Garfield</t>
  </si>
  <si>
    <t>Glenwood</t>
  </si>
  <si>
    <t>Goldendale</t>
  </si>
  <si>
    <t>Grand Coulee Dam</t>
  </si>
  <si>
    <t>Grandview</t>
  </si>
  <si>
    <t>Granger</t>
  </si>
  <si>
    <t>Granite Falls</t>
  </si>
  <si>
    <t>Grapeview</t>
  </si>
  <si>
    <t>Great Northern</t>
  </si>
  <si>
    <t>Green Mountain</t>
  </si>
  <si>
    <t>Griffin</t>
  </si>
  <si>
    <t>Harrington</t>
  </si>
  <si>
    <t>Highland</t>
  </si>
  <si>
    <t>Highline</t>
  </si>
  <si>
    <t>Hockinson</t>
  </si>
  <si>
    <t>Hood Canal</t>
  </si>
  <si>
    <t>Hoquiam</t>
  </si>
  <si>
    <t>Inchelium</t>
  </si>
  <si>
    <t>Index</t>
  </si>
  <si>
    <t>Issaquah</t>
  </si>
  <si>
    <t>Kahlotus</t>
  </si>
  <si>
    <t>Kalama</t>
  </si>
  <si>
    <t>Keller</t>
  </si>
  <si>
    <t>Kelso</t>
  </si>
  <si>
    <t>Kennewick</t>
  </si>
  <si>
    <t>Kent</t>
  </si>
  <si>
    <t>Kettle Falls</t>
  </si>
  <si>
    <t>Kiona Benton</t>
  </si>
  <si>
    <t>Kittitas</t>
  </si>
  <si>
    <t>Klickitat</t>
  </si>
  <si>
    <t>La Conner</t>
  </si>
  <si>
    <t>Lacenter</t>
  </si>
  <si>
    <t>Lacrosse Joint</t>
  </si>
  <si>
    <t>Lake Chelan</t>
  </si>
  <si>
    <t>Lake Stevens</t>
  </si>
  <si>
    <t>Lake Washington</t>
  </si>
  <si>
    <t>Lakewood</t>
  </si>
  <si>
    <t>Lamont</t>
  </si>
  <si>
    <t>Liberty</t>
  </si>
  <si>
    <t>Lind</t>
  </si>
  <si>
    <t>Longview</t>
  </si>
  <si>
    <t>Loon Lake</t>
  </si>
  <si>
    <t>Lopez</t>
  </si>
  <si>
    <t>Lyle</t>
  </si>
  <si>
    <t>Lynden</t>
  </si>
  <si>
    <t>Mabton</t>
  </si>
  <si>
    <t>Mansfield</t>
  </si>
  <si>
    <t>Manson</t>
  </si>
  <si>
    <t>Mary M Knight</t>
  </si>
  <si>
    <t>Mary Walker</t>
  </si>
  <si>
    <t>Marysville</t>
  </si>
  <si>
    <t>Mc Cleary</t>
  </si>
  <si>
    <t>Mead</t>
  </si>
  <si>
    <t>Medical Lake</t>
  </si>
  <si>
    <t>Mercer Island</t>
  </si>
  <si>
    <t>Meridian</t>
  </si>
  <si>
    <t>Methow Valley</t>
  </si>
  <si>
    <t>Mill A</t>
  </si>
  <si>
    <t>Monroe</t>
  </si>
  <si>
    <t>Montesano</t>
  </si>
  <si>
    <t>Morton</t>
  </si>
  <si>
    <t>Moses Lake</t>
  </si>
  <si>
    <t>Mossyrock</t>
  </si>
  <si>
    <t>Mount Adams</t>
  </si>
  <si>
    <t>Mount Baker</t>
  </si>
  <si>
    <t>Mount Pleasant</t>
  </si>
  <si>
    <t>Mt Vernon</t>
  </si>
  <si>
    <t>Mukilteo</t>
  </si>
  <si>
    <t>Naches Valley</t>
  </si>
  <si>
    <t>Napavine</t>
  </si>
  <si>
    <t>Naselle Grays Riv</t>
  </si>
  <si>
    <t>Nespelem</t>
  </si>
  <si>
    <t>Newport</t>
  </si>
  <si>
    <t>Nine Mile Falls</t>
  </si>
  <si>
    <t>Nooksack Valley</t>
  </si>
  <si>
    <t>North Beach</t>
  </si>
  <si>
    <t>North Franklin</t>
  </si>
  <si>
    <t>North Kitsap</t>
  </si>
  <si>
    <t>North Mason</t>
  </si>
  <si>
    <t>North River</t>
  </si>
  <si>
    <t>North Thurston</t>
  </si>
  <si>
    <t>Northport</t>
  </si>
  <si>
    <t>Northshore</t>
  </si>
  <si>
    <t>Oak Harbor</t>
  </si>
  <si>
    <t>Oakesdale</t>
  </si>
  <si>
    <t>Oakville</t>
  </si>
  <si>
    <t>Ocean Beach</t>
  </si>
  <si>
    <t>Ocosta</t>
  </si>
  <si>
    <t>Odessa</t>
  </si>
  <si>
    <t>Okanogan</t>
  </si>
  <si>
    <t>Olympia</t>
  </si>
  <si>
    <t>Omak</t>
  </si>
  <si>
    <t>Onalaska</t>
  </si>
  <si>
    <t>Onion Creek</t>
  </si>
  <si>
    <t>Orcas</t>
  </si>
  <si>
    <t>Orchard Prairie</t>
  </si>
  <si>
    <t>Orient</t>
  </si>
  <si>
    <t>Orondo</t>
  </si>
  <si>
    <t>Oroville</t>
  </si>
  <si>
    <t>Orting</t>
  </si>
  <si>
    <t>Othello</t>
  </si>
  <si>
    <t>Palisades</t>
  </si>
  <si>
    <t>Palouse</t>
  </si>
  <si>
    <t>Pasco</t>
  </si>
  <si>
    <t>Pateros</t>
  </si>
  <si>
    <t>Paterson</t>
  </si>
  <si>
    <t>Pe Ell</t>
  </si>
  <si>
    <t>Peninsula</t>
  </si>
  <si>
    <t>Pioneer</t>
  </si>
  <si>
    <t>Pomeroy</t>
  </si>
  <si>
    <t>Port Angeles</t>
  </si>
  <si>
    <t>Port Townsend</t>
  </si>
  <si>
    <t>Prescott</t>
  </si>
  <si>
    <t>Prosser</t>
  </si>
  <si>
    <t>Pullman</t>
  </si>
  <si>
    <t>Puyallup</t>
  </si>
  <si>
    <t>Queets-Clearwater</t>
  </si>
  <si>
    <t>Quilcene</t>
  </si>
  <si>
    <t>Quillayute Valley</t>
  </si>
  <si>
    <t>Quinault</t>
  </si>
  <si>
    <t>Quincy</t>
  </si>
  <si>
    <t>Rainier</t>
  </si>
  <si>
    <t>Raymond</t>
  </si>
  <si>
    <t>Reardan</t>
  </si>
  <si>
    <t>Renton</t>
  </si>
  <si>
    <t>Republic</t>
  </si>
  <si>
    <t>Richland</t>
  </si>
  <si>
    <t>Ridgefield</t>
  </si>
  <si>
    <t>Ritzville</t>
  </si>
  <si>
    <t>Riverside</t>
  </si>
  <si>
    <t>Riverview</t>
  </si>
  <si>
    <t>Rochester</t>
  </si>
  <si>
    <t>Roosevelt</t>
  </si>
  <si>
    <t>Rosalia</t>
  </si>
  <si>
    <t>Royal</t>
  </si>
  <si>
    <t>San Juan</t>
  </si>
  <si>
    <t>Satsop</t>
  </si>
  <si>
    <t>Seattle</t>
  </si>
  <si>
    <t>Sedro Woolley</t>
  </si>
  <si>
    <t>Selah</t>
  </si>
  <si>
    <t>Selkirk</t>
  </si>
  <si>
    <t>Sequim</t>
  </si>
  <si>
    <t>Shaw</t>
  </si>
  <si>
    <t>Shelton</t>
  </si>
  <si>
    <t>Shoreline</t>
  </si>
  <si>
    <t>Skamania</t>
  </si>
  <si>
    <t>Skykomish</t>
  </si>
  <si>
    <t>Snohomish</t>
  </si>
  <si>
    <t>Snoqualmie Valley</t>
  </si>
  <si>
    <t>Soap Lake</t>
  </si>
  <si>
    <t>South Bend</t>
  </si>
  <si>
    <t>South Kitsap</t>
  </si>
  <si>
    <t>South Whidbey</t>
  </si>
  <si>
    <t>Southside</t>
  </si>
  <si>
    <t>Spokane</t>
  </si>
  <si>
    <t>Sprague</t>
  </si>
  <si>
    <t>St John</t>
  </si>
  <si>
    <t>Stanwood-Camano</t>
  </si>
  <si>
    <t>Star</t>
  </si>
  <si>
    <t>Starbuck</t>
  </si>
  <si>
    <t>Stehekin</t>
  </si>
  <si>
    <t>Steilacoom Hist.</t>
  </si>
  <si>
    <t>Steptoe</t>
  </si>
  <si>
    <t>Stevenson-Carson</t>
  </si>
  <si>
    <t>Sultan</t>
  </si>
  <si>
    <t>Summit Valley</t>
  </si>
  <si>
    <t>Sumner</t>
  </si>
  <si>
    <t>Sunnyside</t>
  </si>
  <si>
    <t>Tacoma</t>
  </si>
  <si>
    <t>Taholah</t>
  </si>
  <si>
    <t>Tahoma</t>
  </si>
  <si>
    <t>Tekoa</t>
  </si>
  <si>
    <t>Tenino</t>
  </si>
  <si>
    <t>Thorp</t>
  </si>
  <si>
    <t>Toledo</t>
  </si>
  <si>
    <t>Tonasket</t>
  </si>
  <si>
    <t>Toppenish</t>
  </si>
  <si>
    <t>Touchet</t>
  </si>
  <si>
    <t>Toutle Lake</t>
  </si>
  <si>
    <t>Trout Lake</t>
  </si>
  <si>
    <t>Tukwila</t>
  </si>
  <si>
    <t>Tumwater</t>
  </si>
  <si>
    <t>Union Gap</t>
  </si>
  <si>
    <t>University Place</t>
  </si>
  <si>
    <t>Valley</t>
  </si>
  <si>
    <t>Vancouver</t>
  </si>
  <si>
    <t>Assessed Value</t>
  </si>
  <si>
    <t>Enrollment</t>
  </si>
  <si>
    <t>ID</t>
  </si>
  <si>
    <t>Vashon Island</t>
  </si>
  <si>
    <t>Wahkiakum</t>
  </si>
  <si>
    <t>Wahluke</t>
  </si>
  <si>
    <t>Waitsburg</t>
  </si>
  <si>
    <t>Walla Walla</t>
  </si>
  <si>
    <t>Wapato</t>
  </si>
  <si>
    <t>Warden</t>
  </si>
  <si>
    <t>Washougal</t>
  </si>
  <si>
    <t>Washtucna</t>
  </si>
  <si>
    <t>Waterville</t>
  </si>
  <si>
    <t>Wellpinit</t>
  </si>
  <si>
    <t>Wenatchee</t>
  </si>
  <si>
    <t>West Valley (Spo)</t>
  </si>
  <si>
    <t>West Valley (Yak)</t>
  </si>
  <si>
    <t>White Pass</t>
  </si>
  <si>
    <t>White River</t>
  </si>
  <si>
    <t>White Salmon</t>
  </si>
  <si>
    <t>Wilbur</t>
  </si>
  <si>
    <t>Willapa Valley</t>
  </si>
  <si>
    <t>Wilson Creek</t>
  </si>
  <si>
    <t>Winlock</t>
  </si>
  <si>
    <t>Wishkah Valley</t>
  </si>
  <si>
    <t>Wishram</t>
  </si>
  <si>
    <t>Woodland</t>
  </si>
  <si>
    <t>Yakima</t>
  </si>
  <si>
    <t>Yelm</t>
  </si>
  <si>
    <t>Zillah</t>
  </si>
  <si>
    <t>Local Diff</t>
  </si>
  <si>
    <t>Rate Diff</t>
  </si>
  <si>
    <t>Reserve Authority</t>
  </si>
  <si>
    <t>Statewide</t>
  </si>
  <si>
    <t>State Bump:</t>
  </si>
  <si>
    <t>New Local Rate:</t>
  </si>
  <si>
    <t>Levy Lid</t>
  </si>
  <si>
    <t>Levy Base</t>
  </si>
  <si>
    <t>Approved Levy</t>
  </si>
  <si>
    <t>Levy Authority</t>
  </si>
  <si>
    <t>New Comp</t>
  </si>
  <si>
    <t>Net District</t>
  </si>
  <si>
    <t>Net Schools</t>
  </si>
  <si>
    <t>District Winners:</t>
  </si>
  <si>
    <t>Tax Rate Winners:</t>
  </si>
  <si>
    <t>School Revenue Winners:</t>
  </si>
  <si>
    <t>Hold Harmless Costs:</t>
  </si>
  <si>
    <t>New LEA</t>
  </si>
  <si>
    <t>Per-Pupil</t>
  </si>
  <si>
    <t>Current LEA</t>
  </si>
  <si>
    <t>Population</t>
  </si>
  <si>
    <t>Average AV</t>
  </si>
  <si>
    <t>Median Home</t>
  </si>
  <si>
    <t>New Per-Pupil</t>
  </si>
  <si>
    <t>Rank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</si>
</sst>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164" fontId="0" fillId="0" borderId="0" xfId="2" applyNumberFormat="1" applyFont="1"/>
    <xf numFmtId="164" fontId="1" fillId="0" borderId="0" xfId="2" applyNumberFormat="1" applyFont="1" applyAlignment="1">
      <alignment horizontal="right" wrapText="1"/>
    </xf>
    <xf numFmtId="165" fontId="1" fillId="0" borderId="0" xfId="1" applyNumberFormat="1" applyFont="1" applyAlignment="1">
      <alignment wrapText="1"/>
    </xf>
    <xf numFmtId="165" fontId="0" fillId="0" borderId="0" xfId="1" applyNumberFormat="1" applyFont="1"/>
    <xf numFmtId="43" fontId="1" fillId="0" borderId="0" xfId="2" applyNumberFormat="1" applyFont="1" applyAlignment="1">
      <alignment horizontal="right" wrapText="1"/>
    </xf>
    <xf numFmtId="43" fontId="0" fillId="0" borderId="0" xfId="2" applyNumberFormat="1" applyFont="1"/>
    <xf numFmtId="0" fontId="1" fillId="0" borderId="0" xfId="0" applyFont="1"/>
    <xf numFmtId="165" fontId="1" fillId="0" borderId="0" xfId="1" applyNumberFormat="1" applyFont="1"/>
    <xf numFmtId="164" fontId="1" fillId="0" borderId="0" xfId="2" applyNumberFormat="1" applyFont="1"/>
    <xf numFmtId="164" fontId="1" fillId="0" borderId="0" xfId="2" applyNumberFormat="1" applyFont="1" applyAlignment="1">
      <alignment horizontal="right"/>
    </xf>
    <xf numFmtId="164" fontId="0" fillId="0" borderId="0" xfId="2" applyNumberFormat="1" applyFont="1" applyBorder="1"/>
    <xf numFmtId="165" fontId="0" fillId="0" borderId="0" xfId="1" applyNumberFormat="1" applyFont="1" applyBorder="1"/>
    <xf numFmtId="10" fontId="0" fillId="0" borderId="0" xfId="0" applyNumberFormat="1" applyBorder="1"/>
    <xf numFmtId="9" fontId="1" fillId="0" borderId="0" xfId="4" applyFont="1"/>
    <xf numFmtId="10" fontId="1" fillId="0" borderId="0" xfId="4" applyNumberFormat="1" applyFont="1"/>
    <xf numFmtId="165" fontId="0" fillId="0" borderId="0" xfId="1" applyNumberFormat="1" applyFont="1" applyFill="1" applyBorder="1" applyAlignment="1">
      <alignment horizontal="center" wrapText="1"/>
    </xf>
    <xf numFmtId="164" fontId="0" fillId="0" borderId="0" xfId="0" applyNumberFormat="1"/>
    <xf numFmtId="164" fontId="1" fillId="0" borderId="0" xfId="0" applyNumberFormat="1" applyFont="1"/>
    <xf numFmtId="44" fontId="1" fillId="0" borderId="0" xfId="2" applyFont="1"/>
    <xf numFmtId="44" fontId="0" fillId="0" borderId="0" xfId="2" applyFont="1"/>
    <xf numFmtId="165" fontId="1" fillId="0" borderId="0" xfId="0" applyNumberFormat="1" applyFont="1" applyBorder="1"/>
    <xf numFmtId="9" fontId="2" fillId="0" borderId="0" xfId="4" applyFont="1"/>
    <xf numFmtId="3" fontId="0" fillId="0" borderId="0" xfId="0" applyNumberFormat="1"/>
    <xf numFmtId="164" fontId="1" fillId="0" borderId="0" xfId="2" applyNumberFormat="1" applyFont="1" applyBorder="1"/>
    <xf numFmtId="44" fontId="1" fillId="0" borderId="0" xfId="2" applyFont="1" applyAlignment="1">
      <alignment horizontal="right" wrapText="1"/>
    </xf>
    <xf numFmtId="9" fontId="1" fillId="0" borderId="0" xfId="4" applyFont="1" applyAlignment="1">
      <alignment horizontal="right" wrapText="1"/>
    </xf>
    <xf numFmtId="9" fontId="0" fillId="0" borderId="0" xfId="4" applyFont="1" applyBorder="1"/>
    <xf numFmtId="9" fontId="1" fillId="0" borderId="0" xfId="4" applyFont="1" applyBorder="1"/>
    <xf numFmtId="9" fontId="0" fillId="0" borderId="0" xfId="4" applyFont="1"/>
  </cellXfs>
  <cellStyles count="5">
    <cellStyle name="Comma" xfId="1" builtinId="3"/>
    <cellStyle name="Currency" xfId="2" builtinId="4"/>
    <cellStyle name="Normal" xfId="0" builtinId="0"/>
    <cellStyle name="Normal 2" xfId="3"/>
    <cellStyle name="Percent" xfId="4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400" b="0"/>
              <a:t>School District Local Levy Rates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dLbl>
              <c:idx val="0"/>
              <c:tx>
                <c:rich>
                  <a:bodyPr/>
                  <a:lstStyle/>
                  <a:p>
                    <a:fld id="{248DF2D9-827E-4637-8235-58D51160A09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3FE8-4082-98D1-73A01CA6331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fld id="{FDD4A9E9-AA80-44B5-8ABC-122CE8C62F8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3FE8-4082-98D1-73A01CA6331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DE890567-876B-4B7C-86AA-58201386E4E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3FE8-4082-98D1-73A01CA6331F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9121A6C6-9D4E-46DE-AEAC-7AE902EF284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3FE8-4082-98D1-73A01CA6331F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2F6ADC48-74D9-4BB7-AA18-A2D74F7C033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3FE8-4082-98D1-73A01CA6331F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B288B48A-8B6C-43EC-B31B-C0CB90691CA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3FE8-4082-98D1-73A01CA6331F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BBDF762B-0E49-49C5-B1B8-1311C10B41C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3FE8-4082-98D1-73A01CA6331F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fld id="{F85EA6AB-5953-4A78-9BF3-D1602061015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3FE8-4082-98D1-73A01CA6331F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fld id="{0D63141C-9C9A-48D3-BD48-72717CC3306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3FE8-4082-98D1-73A01CA6331F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fld id="{C39C9CF7-E250-415A-B11A-E1294EAFC9B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3FE8-4082-98D1-73A01CA6331F}"/>
                </c:ext>
              </c:extLst>
            </c:dLbl>
            <c:dLbl>
              <c:idx val="10"/>
              <c:tx>
                <c:rich>
                  <a:bodyPr/>
                  <a:lstStyle/>
                  <a:p>
                    <a:fld id="{489C0276-8D22-4780-9382-8939D747DAF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3FE8-4082-98D1-73A01CA6331F}"/>
                </c:ext>
              </c:extLst>
            </c:dLbl>
            <c:dLbl>
              <c:idx val="11"/>
              <c:tx>
                <c:rich>
                  <a:bodyPr/>
                  <a:lstStyle/>
                  <a:p>
                    <a:fld id="{25740A6B-8057-4EE7-8820-F2542624AAF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3FE8-4082-98D1-73A01CA6331F}"/>
                </c:ext>
              </c:extLst>
            </c:dLbl>
            <c:dLbl>
              <c:idx val="12"/>
              <c:tx>
                <c:rich>
                  <a:bodyPr/>
                  <a:lstStyle/>
                  <a:p>
                    <a:fld id="{D93467E8-1DEB-4E22-8462-FC8A54A8CF6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3FE8-4082-98D1-73A01CA6331F}"/>
                </c:ext>
              </c:extLst>
            </c:dLbl>
            <c:dLbl>
              <c:idx val="13"/>
              <c:tx>
                <c:rich>
                  <a:bodyPr/>
                  <a:lstStyle/>
                  <a:p>
                    <a:fld id="{CBD117A6-9CDD-40D9-BB58-C567DD93A58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3FE8-4082-98D1-73A01CA6331F}"/>
                </c:ext>
              </c:extLst>
            </c:dLbl>
            <c:dLbl>
              <c:idx val="14"/>
              <c:tx>
                <c:rich>
                  <a:bodyPr/>
                  <a:lstStyle/>
                  <a:p>
                    <a:fld id="{01CBC658-EFA0-43B9-AFF9-F76847CE779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3FE8-4082-98D1-73A01CA6331F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606A5E1B-DEF4-406A-987F-0BBAFF8F303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3FE8-4082-98D1-73A01CA6331F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12E582AC-4660-400E-9C63-1531C46EEA3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3FE8-4082-98D1-73A01CA6331F}"/>
                </c:ext>
              </c:extLst>
            </c:dLbl>
            <c:dLbl>
              <c:idx val="17"/>
              <c:tx>
                <c:rich>
                  <a:bodyPr/>
                  <a:lstStyle/>
                  <a:p>
                    <a:fld id="{B82FA4C4-4D65-441A-B7D5-1FDC598D5F6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3FE8-4082-98D1-73A01CA6331F}"/>
                </c:ext>
              </c:extLst>
            </c:dLbl>
            <c:dLbl>
              <c:idx val="18"/>
              <c:tx>
                <c:rich>
                  <a:bodyPr/>
                  <a:lstStyle/>
                  <a:p>
                    <a:fld id="{6039A768-F0A5-4D57-8149-F5BA50E11FC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3FE8-4082-98D1-73A01CA6331F}"/>
                </c:ext>
              </c:extLst>
            </c:dLbl>
            <c:dLbl>
              <c:idx val="19"/>
              <c:tx>
                <c:rich>
                  <a:bodyPr/>
                  <a:lstStyle/>
                  <a:p>
                    <a:fld id="{DB4BB503-C101-4639-8173-E820EE31F30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3FE8-4082-98D1-73A01CA6331F}"/>
                </c:ext>
              </c:extLst>
            </c:dLbl>
            <c:dLbl>
              <c:idx val="20"/>
              <c:tx>
                <c:rich>
                  <a:bodyPr/>
                  <a:lstStyle/>
                  <a:p>
                    <a:fld id="{2B47BCDB-9E6F-4E62-8E56-5BCD0EE100E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3FE8-4082-98D1-73A01CA6331F}"/>
                </c:ext>
              </c:extLst>
            </c:dLbl>
            <c:dLbl>
              <c:idx val="21"/>
              <c:tx>
                <c:rich>
                  <a:bodyPr/>
                  <a:lstStyle/>
                  <a:p>
                    <a:fld id="{FD55391D-FCB5-45B2-B9DC-52E0F1B5894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3FE8-4082-98D1-73A01CA6331F}"/>
                </c:ext>
              </c:extLst>
            </c:dLbl>
            <c:dLbl>
              <c:idx val="22"/>
              <c:tx>
                <c:rich>
                  <a:bodyPr/>
                  <a:lstStyle/>
                  <a:p>
                    <a:fld id="{7C358758-29B9-42B6-A312-3DA179634B4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3FE8-4082-98D1-73A01CA6331F}"/>
                </c:ext>
              </c:extLst>
            </c:dLbl>
            <c:dLbl>
              <c:idx val="23"/>
              <c:tx>
                <c:rich>
                  <a:bodyPr/>
                  <a:lstStyle/>
                  <a:p>
                    <a:fld id="{E666CBB0-74F2-48D8-AA05-A51210ADFE6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3FE8-4082-98D1-73A01CA6331F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fld id="{742C2E07-9F80-44E6-9ED6-073D096F859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3FE8-4082-98D1-73A01CA6331F}"/>
                </c:ext>
              </c:extLst>
            </c:dLbl>
            <c:dLbl>
              <c:idx val="25"/>
              <c:tx>
                <c:rich>
                  <a:bodyPr/>
                  <a:lstStyle/>
                  <a:p>
                    <a:fld id="{2682B53B-9B5F-4C64-BBFB-A589A2E2DBB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3FE8-4082-98D1-73A01CA6331F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fld id="{7FE009E0-32FF-46AB-BDA7-31D836B2C55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3FE8-4082-98D1-73A01CA6331F}"/>
                </c:ext>
              </c:extLst>
            </c:dLbl>
            <c:dLbl>
              <c:idx val="27"/>
              <c:tx>
                <c:rich>
                  <a:bodyPr/>
                  <a:lstStyle/>
                  <a:p>
                    <a:fld id="{5B3A1DC6-6691-49F7-B3D3-DDF347E2018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3FE8-4082-98D1-73A01CA6331F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fld id="{98056B8B-7F70-4E85-B2C1-4BDC95C6BF2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3FE8-4082-98D1-73A01CA6331F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fld id="{C2CCB131-84AC-45D4-8E72-56B8806800B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3FE8-4082-98D1-73A01CA6331F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fld id="{995DECEE-21FB-494B-B620-AD136DA2CE4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3FE8-4082-98D1-73A01CA6331F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fld id="{06097255-A898-4760-AB0B-3AC84330831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3FE8-4082-98D1-73A01CA6331F}"/>
                </c:ext>
              </c:extLst>
            </c:dLbl>
            <c:dLbl>
              <c:idx val="32"/>
              <c:tx>
                <c:rich>
                  <a:bodyPr/>
                  <a:lstStyle/>
                  <a:p>
                    <a:fld id="{6051A558-3803-4BF6-8B78-87AB8DD59DD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3FE8-4082-98D1-73A01CA6331F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fld id="{ED2A353F-F22D-4D9A-AAF8-5D6542913D2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3FE8-4082-98D1-73A01CA6331F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fld id="{7C5D61CB-CDD8-40C1-B421-C61A7F65409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3FE8-4082-98D1-73A01CA6331F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fld id="{47845EBC-87F9-40F2-9B7B-0A21AF46F3F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3-3FE8-4082-98D1-73A01CA6331F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fld id="{33DB8475-7BD1-4BCA-9A8F-86AECC8EED8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3FE8-4082-98D1-73A01CA6331F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fld id="{4DA87864-44FC-442A-A915-811167D9D95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3FE8-4082-98D1-73A01CA6331F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fld id="{ACCFF1E4-B792-44BC-B848-3827CE9AB25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6-3FE8-4082-98D1-73A01CA6331F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fld id="{C0732111-5856-4EB7-B4F5-0B5E535BBCE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3FE8-4082-98D1-73A01CA6331F}"/>
                </c:ext>
              </c:extLst>
            </c:dLbl>
            <c:dLbl>
              <c:idx val="40"/>
              <c:tx>
                <c:rich>
                  <a:bodyPr/>
                  <a:lstStyle/>
                  <a:p>
                    <a:fld id="{87003F94-EB8A-440E-9D4C-AE9140C6F47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3FE8-4082-98D1-73A01CA6331F}"/>
                </c:ext>
              </c:extLst>
            </c:dLbl>
            <c:dLbl>
              <c:idx val="41"/>
              <c:tx>
                <c:rich>
                  <a:bodyPr/>
                  <a:lstStyle/>
                  <a:p>
                    <a:fld id="{29C7AD42-E43E-4268-AE8F-2BB820197F6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3FE8-4082-98D1-73A01CA6331F}"/>
                </c:ext>
              </c:extLst>
            </c:dLbl>
            <c:dLbl>
              <c:idx val="42"/>
              <c:tx>
                <c:rich>
                  <a:bodyPr/>
                  <a:lstStyle/>
                  <a:p>
                    <a:fld id="{2D9D29E0-2039-4B05-8DF5-8BF2218559E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A-3FE8-4082-98D1-73A01CA6331F}"/>
                </c:ext>
              </c:extLst>
            </c:dLbl>
            <c:dLbl>
              <c:idx val="43"/>
              <c:tx>
                <c:rich>
                  <a:bodyPr/>
                  <a:lstStyle/>
                  <a:p>
                    <a:fld id="{65E8CEFD-0E03-4F7C-BD7B-E504BA5ADA8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B-3FE8-4082-98D1-73A01CA6331F}"/>
                </c:ext>
              </c:extLst>
            </c:dLbl>
            <c:dLbl>
              <c:idx val="44"/>
              <c:tx>
                <c:rich>
                  <a:bodyPr/>
                  <a:lstStyle/>
                  <a:p>
                    <a:fld id="{6CD0F4BC-9470-41C3-8DE9-569D9BF7753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C-3FE8-4082-98D1-73A01CA6331F}"/>
                </c:ext>
              </c:extLst>
            </c:dLbl>
            <c:dLbl>
              <c:idx val="45"/>
              <c:tx>
                <c:rich>
                  <a:bodyPr/>
                  <a:lstStyle/>
                  <a:p>
                    <a:fld id="{68575F28-C81C-4924-8B79-EDFD19B2355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D-3FE8-4082-98D1-73A01CA6331F}"/>
                </c:ext>
              </c:extLst>
            </c:dLbl>
            <c:dLbl>
              <c:idx val="46"/>
              <c:tx>
                <c:rich>
                  <a:bodyPr/>
                  <a:lstStyle/>
                  <a:p>
                    <a:fld id="{FBA258EF-E404-4757-9628-6FC17BDD66F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F-3FE8-4082-98D1-73A01CA6331F}"/>
                </c:ext>
              </c:extLst>
            </c:dLbl>
            <c:dLbl>
              <c:idx val="47"/>
              <c:tx>
                <c:rich>
                  <a:bodyPr/>
                  <a:lstStyle/>
                  <a:p>
                    <a:fld id="{2F5BEBF7-05B0-4EEA-AD56-E71B1352A0D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0-3FE8-4082-98D1-73A01CA6331F}"/>
                </c:ext>
              </c:extLst>
            </c:dLbl>
            <c:dLbl>
              <c:idx val="48"/>
              <c:tx>
                <c:rich>
                  <a:bodyPr/>
                  <a:lstStyle/>
                  <a:p>
                    <a:fld id="{E408FBD3-2236-4B75-84A5-B19D78A1FD8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1-3FE8-4082-98D1-73A01CA6331F}"/>
                </c:ext>
              </c:extLst>
            </c:dLbl>
            <c:dLbl>
              <c:idx val="49"/>
              <c:tx>
                <c:rich>
                  <a:bodyPr/>
                  <a:lstStyle/>
                  <a:p>
                    <a:fld id="{8E406357-C966-488A-A51D-00E9D431451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2-3FE8-4082-98D1-73A01CA6331F}"/>
                </c:ext>
              </c:extLst>
            </c:dLbl>
            <c:dLbl>
              <c:idx val="50"/>
              <c:tx>
                <c:rich>
                  <a:bodyPr/>
                  <a:lstStyle/>
                  <a:p>
                    <a:fld id="{35A26AD0-9E2B-4AAF-893B-03928691D2F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3-3FE8-4082-98D1-73A01CA6331F}"/>
                </c:ext>
              </c:extLst>
            </c:dLbl>
            <c:dLbl>
              <c:idx val="51"/>
              <c:tx>
                <c:rich>
                  <a:bodyPr/>
                  <a:lstStyle/>
                  <a:p>
                    <a:fld id="{7B5EB418-9E05-4A18-94B1-7653CDB5326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4-3FE8-4082-98D1-73A01CA6331F}"/>
                </c:ext>
              </c:extLst>
            </c:dLbl>
            <c:dLbl>
              <c:idx val="52"/>
              <c:tx>
                <c:rich>
                  <a:bodyPr/>
                  <a:lstStyle/>
                  <a:p>
                    <a:fld id="{B645D10A-644A-4DEB-B0BA-0ECFFA0C355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5-3FE8-4082-98D1-73A01CA6331F}"/>
                </c:ext>
              </c:extLst>
            </c:dLbl>
            <c:dLbl>
              <c:idx val="53"/>
              <c:tx>
                <c:rich>
                  <a:bodyPr/>
                  <a:lstStyle/>
                  <a:p>
                    <a:fld id="{31CE3A36-FF05-4279-A00D-6D35E4A4A85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6-3FE8-4082-98D1-73A01CA6331F}"/>
                </c:ext>
              </c:extLst>
            </c:dLbl>
            <c:dLbl>
              <c:idx val="54"/>
              <c:tx>
                <c:rich>
                  <a:bodyPr/>
                  <a:lstStyle/>
                  <a:p>
                    <a:fld id="{E29E2925-645A-4DA2-BE9D-1C9BB7DF5C1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7-3FE8-4082-98D1-73A01CA6331F}"/>
                </c:ext>
              </c:extLst>
            </c:dLbl>
            <c:dLbl>
              <c:idx val="55"/>
              <c:tx>
                <c:rich>
                  <a:bodyPr/>
                  <a:lstStyle/>
                  <a:p>
                    <a:fld id="{0A7ADCA5-C551-4664-AEFC-5B982914EAC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8-3FE8-4082-98D1-73A01CA6331F}"/>
                </c:ext>
              </c:extLst>
            </c:dLbl>
            <c:dLbl>
              <c:idx val="56"/>
              <c:tx>
                <c:rich>
                  <a:bodyPr/>
                  <a:lstStyle/>
                  <a:p>
                    <a:fld id="{72D05168-221F-4B23-9D2D-C4C037695BF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9-3FE8-4082-98D1-73A01CA6331F}"/>
                </c:ext>
              </c:extLst>
            </c:dLbl>
            <c:dLbl>
              <c:idx val="57"/>
              <c:tx>
                <c:rich>
                  <a:bodyPr/>
                  <a:lstStyle/>
                  <a:p>
                    <a:fld id="{8846789B-6ECC-45E4-BCA2-C69C62CAA17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A-3FE8-4082-98D1-73A01CA6331F}"/>
                </c:ext>
              </c:extLst>
            </c:dLbl>
            <c:dLbl>
              <c:idx val="58"/>
              <c:tx>
                <c:rich>
                  <a:bodyPr/>
                  <a:lstStyle/>
                  <a:p>
                    <a:fld id="{E8795995-4E51-4D57-AE9B-6087ECD1F3B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B-3FE8-4082-98D1-73A01CA6331F}"/>
                </c:ext>
              </c:extLst>
            </c:dLbl>
            <c:dLbl>
              <c:idx val="59"/>
              <c:tx>
                <c:rich>
                  <a:bodyPr/>
                  <a:lstStyle/>
                  <a:p>
                    <a:fld id="{812773A8-1579-4B98-97A5-D09B16E3D5C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C-3FE8-4082-98D1-73A01CA6331F}"/>
                </c:ext>
              </c:extLst>
            </c:dLbl>
            <c:dLbl>
              <c:idx val="60"/>
              <c:tx>
                <c:rich>
                  <a:bodyPr/>
                  <a:lstStyle/>
                  <a:p>
                    <a:fld id="{93D1E1C2-513F-4147-823C-87126F093CA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D-3FE8-4082-98D1-73A01CA6331F}"/>
                </c:ext>
              </c:extLst>
            </c:dLbl>
            <c:dLbl>
              <c:idx val="61"/>
              <c:tx>
                <c:rich>
                  <a:bodyPr/>
                  <a:lstStyle/>
                  <a:p>
                    <a:fld id="{6B4ECEE2-EF17-48A2-A2A5-22DA00AEF20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E-3FE8-4082-98D1-73A01CA6331F}"/>
                </c:ext>
              </c:extLst>
            </c:dLbl>
            <c:dLbl>
              <c:idx val="62"/>
              <c:tx>
                <c:rich>
                  <a:bodyPr/>
                  <a:lstStyle/>
                  <a:p>
                    <a:fld id="{D7D7DD3E-3246-47CB-989A-DD862E2FD19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F-3FE8-4082-98D1-73A01CA6331F}"/>
                </c:ext>
              </c:extLst>
            </c:dLbl>
            <c:dLbl>
              <c:idx val="63"/>
              <c:tx>
                <c:rich>
                  <a:bodyPr/>
                  <a:lstStyle/>
                  <a:p>
                    <a:fld id="{C3B5BA55-1225-4299-AF53-913041CC37E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0-3FE8-4082-98D1-73A01CA6331F}"/>
                </c:ext>
              </c:extLst>
            </c:dLbl>
            <c:dLbl>
              <c:idx val="64"/>
              <c:tx>
                <c:rich>
                  <a:bodyPr/>
                  <a:lstStyle/>
                  <a:p>
                    <a:fld id="{1BBCE153-9540-4EC9-96BA-2DA84B25E9F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1-3FE8-4082-98D1-73A01CA6331F}"/>
                </c:ext>
              </c:extLst>
            </c:dLbl>
            <c:dLbl>
              <c:idx val="65"/>
              <c:tx>
                <c:rich>
                  <a:bodyPr/>
                  <a:lstStyle/>
                  <a:p>
                    <a:fld id="{1309DCD1-C4C8-473A-BE9E-B9BAC10E613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2-3FE8-4082-98D1-73A01CA6331F}"/>
                </c:ext>
              </c:extLst>
            </c:dLbl>
            <c:dLbl>
              <c:idx val="66"/>
              <c:tx>
                <c:rich>
                  <a:bodyPr/>
                  <a:lstStyle/>
                  <a:p>
                    <a:fld id="{03D91AEE-626B-44A6-81A5-AB13DDF889B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3-3FE8-4082-98D1-73A01CA6331F}"/>
                </c:ext>
              </c:extLst>
            </c:dLbl>
            <c:dLbl>
              <c:idx val="67"/>
              <c:tx>
                <c:rich>
                  <a:bodyPr/>
                  <a:lstStyle/>
                  <a:p>
                    <a:fld id="{EEC17322-DEDA-4D84-A8A4-5C86C51B3C8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4-3FE8-4082-98D1-73A01CA6331F}"/>
                </c:ext>
              </c:extLst>
            </c:dLbl>
            <c:dLbl>
              <c:idx val="68"/>
              <c:tx>
                <c:rich>
                  <a:bodyPr/>
                  <a:lstStyle/>
                  <a:p>
                    <a:fld id="{FC315363-CEB2-43D6-B3E7-112616BFC67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5-3FE8-4082-98D1-73A01CA6331F}"/>
                </c:ext>
              </c:extLst>
            </c:dLbl>
            <c:dLbl>
              <c:idx val="69"/>
              <c:tx>
                <c:rich>
                  <a:bodyPr/>
                  <a:lstStyle/>
                  <a:p>
                    <a:fld id="{5DE9C422-F367-4DB9-BBED-05409DF8B3C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6-3FE8-4082-98D1-73A01CA6331F}"/>
                </c:ext>
              </c:extLst>
            </c:dLbl>
            <c:dLbl>
              <c:idx val="70"/>
              <c:tx>
                <c:rich>
                  <a:bodyPr/>
                  <a:lstStyle/>
                  <a:p>
                    <a:fld id="{F7CCB680-4027-4192-9589-840B7FF824B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7-3FE8-4082-98D1-73A01CA6331F}"/>
                </c:ext>
              </c:extLst>
            </c:dLbl>
            <c:dLbl>
              <c:idx val="71"/>
              <c:tx>
                <c:rich>
                  <a:bodyPr/>
                  <a:lstStyle/>
                  <a:p>
                    <a:fld id="{293F9078-F671-4D7F-B88C-FDB2C84A49C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8-3FE8-4082-98D1-73A01CA6331F}"/>
                </c:ext>
              </c:extLst>
            </c:dLbl>
            <c:dLbl>
              <c:idx val="72"/>
              <c:tx>
                <c:rich>
                  <a:bodyPr/>
                  <a:lstStyle/>
                  <a:p>
                    <a:fld id="{DE11EE6E-ADC6-4B10-8B6D-B024104887F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9-3FE8-4082-98D1-73A01CA6331F}"/>
                </c:ext>
              </c:extLst>
            </c:dLbl>
            <c:dLbl>
              <c:idx val="73"/>
              <c:tx>
                <c:rich>
                  <a:bodyPr/>
                  <a:lstStyle/>
                  <a:p>
                    <a:fld id="{BB186451-0AAD-4BCF-BE6A-2164CB00376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A-3FE8-4082-98D1-73A01CA6331F}"/>
                </c:ext>
              </c:extLst>
            </c:dLbl>
            <c:dLbl>
              <c:idx val="74"/>
              <c:tx>
                <c:rich>
                  <a:bodyPr/>
                  <a:lstStyle/>
                  <a:p>
                    <a:fld id="{DEB19E1A-8F5D-45B9-8207-0D742F3E792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B-3FE8-4082-98D1-73A01CA6331F}"/>
                </c:ext>
              </c:extLst>
            </c:dLbl>
            <c:dLbl>
              <c:idx val="75"/>
              <c:tx>
                <c:rich>
                  <a:bodyPr/>
                  <a:lstStyle/>
                  <a:p>
                    <a:fld id="{6C018098-89F7-4670-BD95-E05CF0300B5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C-3FE8-4082-98D1-73A01CA6331F}"/>
                </c:ext>
              </c:extLst>
            </c:dLbl>
            <c:dLbl>
              <c:idx val="76"/>
              <c:tx>
                <c:rich>
                  <a:bodyPr/>
                  <a:lstStyle/>
                  <a:p>
                    <a:fld id="{54B43B50-B1D3-4FB4-9F69-4D2A18E1E07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D-3FE8-4082-98D1-73A01CA6331F}"/>
                </c:ext>
              </c:extLst>
            </c:dLbl>
            <c:dLbl>
              <c:idx val="77"/>
              <c:tx>
                <c:rich>
                  <a:bodyPr/>
                  <a:lstStyle/>
                  <a:p>
                    <a:fld id="{B936D6B3-E6E2-4EB4-AA06-7DBBCA2A403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E-3FE8-4082-98D1-73A01CA6331F}"/>
                </c:ext>
              </c:extLst>
            </c:dLbl>
            <c:dLbl>
              <c:idx val="78"/>
              <c:tx>
                <c:rich>
                  <a:bodyPr/>
                  <a:lstStyle/>
                  <a:p>
                    <a:fld id="{88C2CA86-5D0B-43C0-BFCF-B75913B32D4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F-3FE8-4082-98D1-73A01CA6331F}"/>
                </c:ext>
              </c:extLst>
            </c:dLbl>
            <c:dLbl>
              <c:idx val="79"/>
              <c:tx>
                <c:rich>
                  <a:bodyPr/>
                  <a:lstStyle/>
                  <a:p>
                    <a:fld id="{75BCC0E2-3F53-4ECF-BA5A-8D882EDE761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0-3FE8-4082-98D1-73A01CA6331F}"/>
                </c:ext>
              </c:extLst>
            </c:dLbl>
            <c:dLbl>
              <c:idx val="80"/>
              <c:tx>
                <c:rich>
                  <a:bodyPr/>
                  <a:lstStyle/>
                  <a:p>
                    <a:fld id="{144CB34E-B90C-4FA2-9DE8-4FA31781D73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1-3FE8-4082-98D1-73A01CA6331F}"/>
                </c:ext>
              </c:extLst>
            </c:dLbl>
            <c:dLbl>
              <c:idx val="81"/>
              <c:tx>
                <c:rich>
                  <a:bodyPr/>
                  <a:lstStyle/>
                  <a:p>
                    <a:fld id="{A4B489A9-2283-439C-8776-62A6EBFE57B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2-3FE8-4082-98D1-73A01CA6331F}"/>
                </c:ext>
              </c:extLst>
            </c:dLbl>
            <c:dLbl>
              <c:idx val="82"/>
              <c:tx>
                <c:rich>
                  <a:bodyPr/>
                  <a:lstStyle/>
                  <a:p>
                    <a:fld id="{C223F946-0980-42D4-BD4E-915E8E3B69D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3-3FE8-4082-98D1-73A01CA6331F}"/>
                </c:ext>
              </c:extLst>
            </c:dLbl>
            <c:dLbl>
              <c:idx val="83"/>
              <c:tx>
                <c:rich>
                  <a:bodyPr/>
                  <a:lstStyle/>
                  <a:p>
                    <a:fld id="{6199F991-5AB2-46FE-A83A-FC2A82BAF4F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4-3FE8-4082-98D1-73A01CA6331F}"/>
                </c:ext>
              </c:extLst>
            </c:dLbl>
            <c:dLbl>
              <c:idx val="84"/>
              <c:tx>
                <c:rich>
                  <a:bodyPr/>
                  <a:lstStyle/>
                  <a:p>
                    <a:fld id="{24A732C3-7AA2-4A81-A969-94C7FE5A99E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5-3FE8-4082-98D1-73A01CA6331F}"/>
                </c:ext>
              </c:extLst>
            </c:dLbl>
            <c:dLbl>
              <c:idx val="85"/>
              <c:tx>
                <c:rich>
                  <a:bodyPr/>
                  <a:lstStyle/>
                  <a:p>
                    <a:fld id="{93AE13C7-D244-4993-BBB5-BF334697216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6-3FE8-4082-98D1-73A01CA6331F}"/>
                </c:ext>
              </c:extLst>
            </c:dLbl>
            <c:dLbl>
              <c:idx val="86"/>
              <c:tx>
                <c:rich>
                  <a:bodyPr/>
                  <a:lstStyle/>
                  <a:p>
                    <a:fld id="{37E5414B-0763-4DDC-8893-6758A327E48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7-3FE8-4082-98D1-73A01CA6331F}"/>
                </c:ext>
              </c:extLst>
            </c:dLbl>
            <c:dLbl>
              <c:idx val="87"/>
              <c:tx>
                <c:rich>
                  <a:bodyPr/>
                  <a:lstStyle/>
                  <a:p>
                    <a:fld id="{ECF6C794-CC13-4177-B6B2-0F6AA657449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8-3FE8-4082-98D1-73A01CA6331F}"/>
                </c:ext>
              </c:extLst>
            </c:dLbl>
            <c:dLbl>
              <c:idx val="88"/>
              <c:tx>
                <c:rich>
                  <a:bodyPr/>
                  <a:lstStyle/>
                  <a:p>
                    <a:fld id="{D37422AD-B38C-4D40-BD50-5803884A564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9-3FE8-4082-98D1-73A01CA6331F}"/>
                </c:ext>
              </c:extLst>
            </c:dLbl>
            <c:dLbl>
              <c:idx val="89"/>
              <c:tx>
                <c:rich>
                  <a:bodyPr/>
                  <a:lstStyle/>
                  <a:p>
                    <a:fld id="{2506BD12-6283-4C20-B205-ED1DE724EA5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A-3FE8-4082-98D1-73A01CA6331F}"/>
                </c:ext>
              </c:extLst>
            </c:dLbl>
            <c:dLbl>
              <c:idx val="90"/>
              <c:tx>
                <c:rich>
                  <a:bodyPr/>
                  <a:lstStyle/>
                  <a:p>
                    <a:fld id="{0780496E-7A3B-4539-B5AB-F2AE95DEFA1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B-3FE8-4082-98D1-73A01CA6331F}"/>
                </c:ext>
              </c:extLst>
            </c:dLbl>
            <c:dLbl>
              <c:idx val="91"/>
              <c:tx>
                <c:rich>
                  <a:bodyPr/>
                  <a:lstStyle/>
                  <a:p>
                    <a:fld id="{89091C05-51EA-4A22-804B-BEB12A93191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C-3FE8-4082-98D1-73A01CA6331F}"/>
                </c:ext>
              </c:extLst>
            </c:dLbl>
            <c:dLbl>
              <c:idx val="92"/>
              <c:tx>
                <c:rich>
                  <a:bodyPr/>
                  <a:lstStyle/>
                  <a:p>
                    <a:fld id="{EAB6B974-4A9A-4AAB-AAF2-3A262D9D6FB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D-3FE8-4082-98D1-73A01CA6331F}"/>
                </c:ext>
              </c:extLst>
            </c:dLbl>
            <c:dLbl>
              <c:idx val="93"/>
              <c:tx>
                <c:rich>
                  <a:bodyPr/>
                  <a:lstStyle/>
                  <a:p>
                    <a:fld id="{F2BDD4DD-7E9B-4135-B118-7D67616161F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E-3FE8-4082-98D1-73A01CA6331F}"/>
                </c:ext>
              </c:extLst>
            </c:dLbl>
            <c:dLbl>
              <c:idx val="94"/>
              <c:tx>
                <c:rich>
                  <a:bodyPr/>
                  <a:lstStyle/>
                  <a:p>
                    <a:fld id="{035EAF0F-0694-4342-B9A8-8A15F63EB12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F-3FE8-4082-98D1-73A01CA6331F}"/>
                </c:ext>
              </c:extLst>
            </c:dLbl>
            <c:dLbl>
              <c:idx val="95"/>
              <c:tx>
                <c:rich>
                  <a:bodyPr/>
                  <a:lstStyle/>
                  <a:p>
                    <a:fld id="{9E49987E-DE6F-4F79-B7F8-A4565C9E9D3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0-3FE8-4082-98D1-73A01CA6331F}"/>
                </c:ext>
              </c:extLst>
            </c:dLbl>
            <c:dLbl>
              <c:idx val="96"/>
              <c:tx>
                <c:rich>
                  <a:bodyPr/>
                  <a:lstStyle/>
                  <a:p>
                    <a:fld id="{F0645EE8-D9D6-4F68-A563-3592850C2A6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1-3FE8-4082-98D1-73A01CA6331F}"/>
                </c:ext>
              </c:extLst>
            </c:dLbl>
            <c:dLbl>
              <c:idx val="97"/>
              <c:tx>
                <c:rich>
                  <a:bodyPr/>
                  <a:lstStyle/>
                  <a:p>
                    <a:fld id="{8FB3A0A0-81EA-40F5-896D-F81CBC38A18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2-3FE8-4082-98D1-73A01CA6331F}"/>
                </c:ext>
              </c:extLst>
            </c:dLbl>
            <c:dLbl>
              <c:idx val="98"/>
              <c:tx>
                <c:rich>
                  <a:bodyPr/>
                  <a:lstStyle/>
                  <a:p>
                    <a:fld id="{1DE4DA76-62A2-4E2E-BF2B-E1CFAE76792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3-3FE8-4082-98D1-73A01CA6331F}"/>
                </c:ext>
              </c:extLst>
            </c:dLbl>
            <c:dLbl>
              <c:idx val="99"/>
              <c:tx>
                <c:rich>
                  <a:bodyPr/>
                  <a:lstStyle/>
                  <a:p>
                    <a:fld id="{AD075D28-E284-4358-8699-86E684D1143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4-3FE8-4082-98D1-73A01CA6331F}"/>
                </c:ext>
              </c:extLst>
            </c:dLbl>
            <c:dLbl>
              <c:idx val="100"/>
              <c:tx>
                <c:rich>
                  <a:bodyPr/>
                  <a:lstStyle/>
                  <a:p>
                    <a:fld id="{2B695EE0-2D4D-4019-B1E7-1BC895BC92A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5-3FE8-4082-98D1-73A01CA6331F}"/>
                </c:ext>
              </c:extLst>
            </c:dLbl>
            <c:dLbl>
              <c:idx val="101"/>
              <c:tx>
                <c:rich>
                  <a:bodyPr/>
                  <a:lstStyle/>
                  <a:p>
                    <a:fld id="{21A741E2-8449-4DD1-889A-33AB6EB9C9A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6-3FE8-4082-98D1-73A01CA6331F}"/>
                </c:ext>
              </c:extLst>
            </c:dLbl>
            <c:dLbl>
              <c:idx val="102"/>
              <c:tx>
                <c:rich>
                  <a:bodyPr/>
                  <a:lstStyle/>
                  <a:p>
                    <a:fld id="{11511034-A26C-4BC1-B64B-C17DD6B279C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7-3FE8-4082-98D1-73A01CA6331F}"/>
                </c:ext>
              </c:extLst>
            </c:dLbl>
            <c:dLbl>
              <c:idx val="103"/>
              <c:tx>
                <c:rich>
                  <a:bodyPr/>
                  <a:lstStyle/>
                  <a:p>
                    <a:fld id="{0E12BB82-FE76-47A0-8122-C1562BB8248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8-3FE8-4082-98D1-73A01CA6331F}"/>
                </c:ext>
              </c:extLst>
            </c:dLbl>
            <c:dLbl>
              <c:idx val="104"/>
              <c:tx>
                <c:rich>
                  <a:bodyPr/>
                  <a:lstStyle/>
                  <a:p>
                    <a:fld id="{6B2806D8-28F0-4DAD-BFC0-59BC7448AFC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9-3FE8-4082-98D1-73A01CA6331F}"/>
                </c:ext>
              </c:extLst>
            </c:dLbl>
            <c:dLbl>
              <c:idx val="105"/>
              <c:tx>
                <c:rich>
                  <a:bodyPr/>
                  <a:lstStyle/>
                  <a:p>
                    <a:fld id="{91273FB5-FCA8-4B23-8EBA-8D217A574A1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A-3FE8-4082-98D1-73A01CA6331F}"/>
                </c:ext>
              </c:extLst>
            </c:dLbl>
            <c:dLbl>
              <c:idx val="106"/>
              <c:tx>
                <c:rich>
                  <a:bodyPr/>
                  <a:lstStyle/>
                  <a:p>
                    <a:fld id="{3A25517A-E1D8-4AA6-B4AA-1334D52FDCE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B-3FE8-4082-98D1-73A01CA6331F}"/>
                </c:ext>
              </c:extLst>
            </c:dLbl>
            <c:dLbl>
              <c:idx val="107"/>
              <c:tx>
                <c:rich>
                  <a:bodyPr/>
                  <a:lstStyle/>
                  <a:p>
                    <a:fld id="{C187F689-2979-4562-A9BF-79D636CFC12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C-3FE8-4082-98D1-73A01CA6331F}"/>
                </c:ext>
              </c:extLst>
            </c:dLbl>
            <c:dLbl>
              <c:idx val="108"/>
              <c:tx>
                <c:rich>
                  <a:bodyPr/>
                  <a:lstStyle/>
                  <a:p>
                    <a:fld id="{9AAED50D-E499-43B6-A458-16044CEA2FF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D-3FE8-4082-98D1-73A01CA6331F}"/>
                </c:ext>
              </c:extLst>
            </c:dLbl>
            <c:dLbl>
              <c:idx val="109"/>
              <c:tx>
                <c:rich>
                  <a:bodyPr/>
                  <a:lstStyle/>
                  <a:p>
                    <a:fld id="{2A559335-D56F-4710-9094-131A07669F9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E-3FE8-4082-98D1-73A01CA6331F}"/>
                </c:ext>
              </c:extLst>
            </c:dLbl>
            <c:dLbl>
              <c:idx val="110"/>
              <c:tx>
                <c:rich>
                  <a:bodyPr/>
                  <a:lstStyle/>
                  <a:p>
                    <a:fld id="{21508DB8-9D2E-4CD2-B77E-2DE87FCCE18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F-3FE8-4082-98D1-73A01CA6331F}"/>
                </c:ext>
              </c:extLst>
            </c:dLbl>
            <c:dLbl>
              <c:idx val="111"/>
              <c:tx>
                <c:rich>
                  <a:bodyPr/>
                  <a:lstStyle/>
                  <a:p>
                    <a:fld id="{2062734E-2C0F-4FA5-9664-8B22D7EC318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0-3FE8-4082-98D1-73A01CA6331F}"/>
                </c:ext>
              </c:extLst>
            </c:dLbl>
            <c:dLbl>
              <c:idx val="112"/>
              <c:tx>
                <c:rich>
                  <a:bodyPr/>
                  <a:lstStyle/>
                  <a:p>
                    <a:fld id="{DCDB40E8-2287-4FFF-A6C6-504C3DB1009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1-3FE8-4082-98D1-73A01CA6331F}"/>
                </c:ext>
              </c:extLst>
            </c:dLbl>
            <c:dLbl>
              <c:idx val="113"/>
              <c:tx>
                <c:rich>
                  <a:bodyPr/>
                  <a:lstStyle/>
                  <a:p>
                    <a:fld id="{91A196ED-9B5A-48DA-BB37-3D9AAEE9777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2-3FE8-4082-98D1-73A01CA6331F}"/>
                </c:ext>
              </c:extLst>
            </c:dLbl>
            <c:dLbl>
              <c:idx val="114"/>
              <c:tx>
                <c:rich>
                  <a:bodyPr/>
                  <a:lstStyle/>
                  <a:p>
                    <a:fld id="{2D32A9D8-6FE1-437F-9EC1-96179E79131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3-3FE8-4082-98D1-73A01CA6331F}"/>
                </c:ext>
              </c:extLst>
            </c:dLbl>
            <c:dLbl>
              <c:idx val="115"/>
              <c:tx>
                <c:rich>
                  <a:bodyPr/>
                  <a:lstStyle/>
                  <a:p>
                    <a:fld id="{69F5D798-D9FD-4489-9492-A2A1451890F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4-3FE8-4082-98D1-73A01CA6331F}"/>
                </c:ext>
              </c:extLst>
            </c:dLbl>
            <c:dLbl>
              <c:idx val="116"/>
              <c:tx>
                <c:rich>
                  <a:bodyPr/>
                  <a:lstStyle/>
                  <a:p>
                    <a:fld id="{8A982E26-C7AC-4559-ADF9-F661C949C4E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5-3FE8-4082-98D1-73A01CA6331F}"/>
                </c:ext>
              </c:extLst>
            </c:dLbl>
            <c:dLbl>
              <c:idx val="117"/>
              <c:tx>
                <c:rich>
                  <a:bodyPr/>
                  <a:lstStyle/>
                  <a:p>
                    <a:fld id="{AB0C77D3-6E88-4B91-B78D-A52F2FB7C22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6-3FE8-4082-98D1-73A01CA6331F}"/>
                </c:ext>
              </c:extLst>
            </c:dLbl>
            <c:dLbl>
              <c:idx val="118"/>
              <c:tx>
                <c:rich>
                  <a:bodyPr/>
                  <a:lstStyle/>
                  <a:p>
                    <a:fld id="{52B1D2F6-5438-4EE8-8EDC-5854A474C67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7-3FE8-4082-98D1-73A01CA6331F}"/>
                </c:ext>
              </c:extLst>
            </c:dLbl>
            <c:dLbl>
              <c:idx val="119"/>
              <c:tx>
                <c:rich>
                  <a:bodyPr/>
                  <a:lstStyle/>
                  <a:p>
                    <a:fld id="{511296C0-9A04-41C3-BC2A-C9876296A17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8-3FE8-4082-98D1-73A01CA6331F}"/>
                </c:ext>
              </c:extLst>
            </c:dLbl>
            <c:dLbl>
              <c:idx val="120"/>
              <c:tx>
                <c:rich>
                  <a:bodyPr/>
                  <a:lstStyle/>
                  <a:p>
                    <a:fld id="{FE4C3B51-9E8D-479C-8C47-B0640E7DA7B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9-3FE8-4082-98D1-73A01CA6331F}"/>
                </c:ext>
              </c:extLst>
            </c:dLbl>
            <c:dLbl>
              <c:idx val="121"/>
              <c:tx>
                <c:rich>
                  <a:bodyPr/>
                  <a:lstStyle/>
                  <a:p>
                    <a:fld id="{D14C3053-236C-4EB4-8B98-78EE8F35C1D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A-3FE8-4082-98D1-73A01CA6331F}"/>
                </c:ext>
              </c:extLst>
            </c:dLbl>
            <c:dLbl>
              <c:idx val="122"/>
              <c:tx>
                <c:rich>
                  <a:bodyPr/>
                  <a:lstStyle/>
                  <a:p>
                    <a:fld id="{76D7922A-43D2-44DB-A372-215020C5160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B-3FE8-4082-98D1-73A01CA6331F}"/>
                </c:ext>
              </c:extLst>
            </c:dLbl>
            <c:dLbl>
              <c:idx val="123"/>
              <c:tx>
                <c:rich>
                  <a:bodyPr/>
                  <a:lstStyle/>
                  <a:p>
                    <a:fld id="{1AE8F45E-9235-40FB-8A68-CEBCDF72EED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C-3FE8-4082-98D1-73A01CA6331F}"/>
                </c:ext>
              </c:extLst>
            </c:dLbl>
            <c:dLbl>
              <c:idx val="124"/>
              <c:tx>
                <c:rich>
                  <a:bodyPr/>
                  <a:lstStyle/>
                  <a:p>
                    <a:fld id="{44DA1C85-39A3-49A9-A859-2EAEA48ED5D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D-3FE8-4082-98D1-73A01CA6331F}"/>
                </c:ext>
              </c:extLst>
            </c:dLbl>
            <c:dLbl>
              <c:idx val="125"/>
              <c:tx>
                <c:rich>
                  <a:bodyPr/>
                  <a:lstStyle/>
                  <a:p>
                    <a:fld id="{7D2FDB44-31C1-43B5-8358-CA54DA8A3D6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E-3FE8-4082-98D1-73A01CA6331F}"/>
                </c:ext>
              </c:extLst>
            </c:dLbl>
            <c:dLbl>
              <c:idx val="126"/>
              <c:tx>
                <c:rich>
                  <a:bodyPr/>
                  <a:lstStyle/>
                  <a:p>
                    <a:fld id="{FEE8AA23-08C6-4923-8CB0-A4425B8ADF7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F-3FE8-4082-98D1-73A01CA6331F}"/>
                </c:ext>
              </c:extLst>
            </c:dLbl>
            <c:dLbl>
              <c:idx val="127"/>
              <c:tx>
                <c:rich>
                  <a:bodyPr/>
                  <a:lstStyle/>
                  <a:p>
                    <a:fld id="{6100E828-C80D-49AE-9EB5-39C41BB1B24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0-3FE8-4082-98D1-73A01CA6331F}"/>
                </c:ext>
              </c:extLst>
            </c:dLbl>
            <c:dLbl>
              <c:idx val="128"/>
              <c:tx>
                <c:rich>
                  <a:bodyPr/>
                  <a:lstStyle/>
                  <a:p>
                    <a:fld id="{1C5739B3-BE1B-41D9-9020-3EB9A7CA744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1-3FE8-4082-98D1-73A01CA6331F}"/>
                </c:ext>
              </c:extLst>
            </c:dLbl>
            <c:dLbl>
              <c:idx val="129"/>
              <c:tx>
                <c:rich>
                  <a:bodyPr/>
                  <a:lstStyle/>
                  <a:p>
                    <a:fld id="{1041F4D8-1FCF-4D64-9B09-C265F29B4C0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2-3FE8-4082-98D1-73A01CA6331F}"/>
                </c:ext>
              </c:extLst>
            </c:dLbl>
            <c:dLbl>
              <c:idx val="130"/>
              <c:tx>
                <c:rich>
                  <a:bodyPr/>
                  <a:lstStyle/>
                  <a:p>
                    <a:fld id="{6B6F37AE-1CA5-4241-A5CB-6C51DAF607A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3-3FE8-4082-98D1-73A01CA6331F}"/>
                </c:ext>
              </c:extLst>
            </c:dLbl>
            <c:dLbl>
              <c:idx val="131"/>
              <c:tx>
                <c:rich>
                  <a:bodyPr/>
                  <a:lstStyle/>
                  <a:p>
                    <a:fld id="{FEF6FFBE-35EE-4746-802D-45628903980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4-3FE8-4082-98D1-73A01CA6331F}"/>
                </c:ext>
              </c:extLst>
            </c:dLbl>
            <c:dLbl>
              <c:idx val="132"/>
              <c:tx>
                <c:rich>
                  <a:bodyPr/>
                  <a:lstStyle/>
                  <a:p>
                    <a:fld id="{C25A5976-2B96-4040-84E5-AF136A34F9F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5-3FE8-4082-98D1-73A01CA6331F}"/>
                </c:ext>
              </c:extLst>
            </c:dLbl>
            <c:dLbl>
              <c:idx val="133"/>
              <c:tx>
                <c:rich>
                  <a:bodyPr/>
                  <a:lstStyle/>
                  <a:p>
                    <a:fld id="{D61FE5D6-7A63-4563-A403-24E5979D7A6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6-3FE8-4082-98D1-73A01CA6331F}"/>
                </c:ext>
              </c:extLst>
            </c:dLbl>
            <c:dLbl>
              <c:idx val="134"/>
              <c:tx>
                <c:rich>
                  <a:bodyPr/>
                  <a:lstStyle/>
                  <a:p>
                    <a:fld id="{41388CE9-2B9C-4FDE-ACD4-1BDCCABBCEC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7-3FE8-4082-98D1-73A01CA6331F}"/>
                </c:ext>
              </c:extLst>
            </c:dLbl>
            <c:dLbl>
              <c:idx val="135"/>
              <c:tx>
                <c:rich>
                  <a:bodyPr/>
                  <a:lstStyle/>
                  <a:p>
                    <a:fld id="{C1AAA545-0CC1-4835-B924-00DE27064D8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8-3FE8-4082-98D1-73A01CA6331F}"/>
                </c:ext>
              </c:extLst>
            </c:dLbl>
            <c:dLbl>
              <c:idx val="136"/>
              <c:tx>
                <c:rich>
                  <a:bodyPr/>
                  <a:lstStyle/>
                  <a:p>
                    <a:fld id="{2C59E4BE-C524-46E8-A08E-B9C80A00F41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9-3FE8-4082-98D1-73A01CA6331F}"/>
                </c:ext>
              </c:extLst>
            </c:dLbl>
            <c:dLbl>
              <c:idx val="137"/>
              <c:tx>
                <c:rich>
                  <a:bodyPr/>
                  <a:lstStyle/>
                  <a:p>
                    <a:fld id="{D9D9CCCE-A512-4CBA-81CD-381F5648EA3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A-3FE8-4082-98D1-73A01CA6331F}"/>
                </c:ext>
              </c:extLst>
            </c:dLbl>
            <c:dLbl>
              <c:idx val="138"/>
              <c:tx>
                <c:rich>
                  <a:bodyPr/>
                  <a:lstStyle/>
                  <a:p>
                    <a:fld id="{2F439A7E-AFC0-4B4A-BFC0-761C25341F8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B-3FE8-4082-98D1-73A01CA6331F}"/>
                </c:ext>
              </c:extLst>
            </c:dLbl>
            <c:dLbl>
              <c:idx val="139"/>
              <c:tx>
                <c:rich>
                  <a:bodyPr/>
                  <a:lstStyle/>
                  <a:p>
                    <a:fld id="{5E891C20-618A-4C96-8E50-04CAE41EBF9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C-3FE8-4082-98D1-73A01CA6331F}"/>
                </c:ext>
              </c:extLst>
            </c:dLbl>
            <c:dLbl>
              <c:idx val="140"/>
              <c:tx>
                <c:rich>
                  <a:bodyPr/>
                  <a:lstStyle/>
                  <a:p>
                    <a:fld id="{B0145115-B657-45F2-BC33-2B911A6ACB4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D-3FE8-4082-98D1-73A01CA6331F}"/>
                </c:ext>
              </c:extLst>
            </c:dLbl>
            <c:dLbl>
              <c:idx val="141"/>
              <c:tx>
                <c:rich>
                  <a:bodyPr/>
                  <a:lstStyle/>
                  <a:p>
                    <a:fld id="{529C54C1-5074-42F5-9A0A-878319A3B6E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E-3FE8-4082-98D1-73A01CA6331F}"/>
                </c:ext>
              </c:extLst>
            </c:dLbl>
            <c:dLbl>
              <c:idx val="142"/>
              <c:tx>
                <c:rich>
                  <a:bodyPr/>
                  <a:lstStyle/>
                  <a:p>
                    <a:fld id="{14DBC7E5-0967-4EBB-ABFA-8ABD1C9E54F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F-3FE8-4082-98D1-73A01CA6331F}"/>
                </c:ext>
              </c:extLst>
            </c:dLbl>
            <c:dLbl>
              <c:idx val="143"/>
              <c:tx>
                <c:rich>
                  <a:bodyPr/>
                  <a:lstStyle/>
                  <a:p>
                    <a:fld id="{7D54158C-9F27-468D-9E6E-F62BA619412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0-3FE8-4082-98D1-73A01CA6331F}"/>
                </c:ext>
              </c:extLst>
            </c:dLbl>
            <c:dLbl>
              <c:idx val="144"/>
              <c:tx>
                <c:rich>
                  <a:bodyPr/>
                  <a:lstStyle/>
                  <a:p>
                    <a:fld id="{8B463599-E996-4AAF-8331-6AF6405A57B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1-3FE8-4082-98D1-73A01CA6331F}"/>
                </c:ext>
              </c:extLst>
            </c:dLbl>
            <c:dLbl>
              <c:idx val="145"/>
              <c:tx>
                <c:rich>
                  <a:bodyPr/>
                  <a:lstStyle/>
                  <a:p>
                    <a:fld id="{BF520ADB-85A1-4292-A21A-7244A4237FE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2-3FE8-4082-98D1-73A01CA6331F}"/>
                </c:ext>
              </c:extLst>
            </c:dLbl>
            <c:dLbl>
              <c:idx val="146"/>
              <c:tx>
                <c:rich>
                  <a:bodyPr/>
                  <a:lstStyle/>
                  <a:p>
                    <a:fld id="{E53CBBF1-1A7A-4222-ACE9-A29EADD1AF2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3-3FE8-4082-98D1-73A01CA6331F}"/>
                </c:ext>
              </c:extLst>
            </c:dLbl>
            <c:dLbl>
              <c:idx val="147"/>
              <c:tx>
                <c:rich>
                  <a:bodyPr/>
                  <a:lstStyle/>
                  <a:p>
                    <a:fld id="{87717C63-C884-431E-952B-3B7EF4BC891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4-3FE8-4082-98D1-73A01CA6331F}"/>
                </c:ext>
              </c:extLst>
            </c:dLbl>
            <c:dLbl>
              <c:idx val="148"/>
              <c:tx>
                <c:rich>
                  <a:bodyPr/>
                  <a:lstStyle/>
                  <a:p>
                    <a:fld id="{E4434763-982D-40BE-A2A9-394A55CD436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5-3FE8-4082-98D1-73A01CA6331F}"/>
                </c:ext>
              </c:extLst>
            </c:dLbl>
            <c:dLbl>
              <c:idx val="149"/>
              <c:tx>
                <c:rich>
                  <a:bodyPr/>
                  <a:lstStyle/>
                  <a:p>
                    <a:fld id="{E88835D9-8E9D-4F25-82B0-180B87564F2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6-3FE8-4082-98D1-73A01CA6331F}"/>
                </c:ext>
              </c:extLst>
            </c:dLbl>
            <c:dLbl>
              <c:idx val="150"/>
              <c:tx>
                <c:rich>
                  <a:bodyPr/>
                  <a:lstStyle/>
                  <a:p>
                    <a:fld id="{33CE70FF-1B55-43C9-ADC6-775D88B027B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7-3FE8-4082-98D1-73A01CA6331F}"/>
                </c:ext>
              </c:extLst>
            </c:dLbl>
            <c:dLbl>
              <c:idx val="151"/>
              <c:tx>
                <c:rich>
                  <a:bodyPr/>
                  <a:lstStyle/>
                  <a:p>
                    <a:fld id="{78F4E836-647D-4BDF-9973-65119A5ADF9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8-3FE8-4082-98D1-73A01CA6331F}"/>
                </c:ext>
              </c:extLst>
            </c:dLbl>
            <c:dLbl>
              <c:idx val="152"/>
              <c:tx>
                <c:rich>
                  <a:bodyPr/>
                  <a:lstStyle/>
                  <a:p>
                    <a:fld id="{08583084-1D7C-4F46-B21D-0F69B5EDAEC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9-3FE8-4082-98D1-73A01CA6331F}"/>
                </c:ext>
              </c:extLst>
            </c:dLbl>
            <c:dLbl>
              <c:idx val="153"/>
              <c:tx>
                <c:rich>
                  <a:bodyPr/>
                  <a:lstStyle/>
                  <a:p>
                    <a:fld id="{58EE0DED-5E8D-4323-926B-A3619523B2C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A-3FE8-4082-98D1-73A01CA6331F}"/>
                </c:ext>
              </c:extLst>
            </c:dLbl>
            <c:dLbl>
              <c:idx val="154"/>
              <c:tx>
                <c:rich>
                  <a:bodyPr/>
                  <a:lstStyle/>
                  <a:p>
                    <a:fld id="{77BF805E-1338-4937-95F3-8ADB26EA1D0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B-3FE8-4082-98D1-73A01CA6331F}"/>
                </c:ext>
              </c:extLst>
            </c:dLbl>
            <c:dLbl>
              <c:idx val="155"/>
              <c:tx>
                <c:rich>
                  <a:bodyPr/>
                  <a:lstStyle/>
                  <a:p>
                    <a:fld id="{06745763-D451-4BC5-85DB-7C733B77C75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C-3FE8-4082-98D1-73A01CA6331F}"/>
                </c:ext>
              </c:extLst>
            </c:dLbl>
            <c:dLbl>
              <c:idx val="156"/>
              <c:tx>
                <c:rich>
                  <a:bodyPr/>
                  <a:lstStyle/>
                  <a:p>
                    <a:fld id="{6F482A0F-EF96-4D87-8A79-80BC5B0AB4D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D-3FE8-4082-98D1-73A01CA6331F}"/>
                </c:ext>
              </c:extLst>
            </c:dLbl>
            <c:dLbl>
              <c:idx val="157"/>
              <c:tx>
                <c:rich>
                  <a:bodyPr/>
                  <a:lstStyle/>
                  <a:p>
                    <a:fld id="{C08681FD-9C4E-4A14-AB3F-E9FC1457CE8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E-3FE8-4082-98D1-73A01CA6331F}"/>
                </c:ext>
              </c:extLst>
            </c:dLbl>
            <c:dLbl>
              <c:idx val="158"/>
              <c:tx>
                <c:rich>
                  <a:bodyPr/>
                  <a:lstStyle/>
                  <a:p>
                    <a:fld id="{BD5626A9-79CF-4925-B6A3-94A8A719611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F-3FE8-4082-98D1-73A01CA6331F}"/>
                </c:ext>
              </c:extLst>
            </c:dLbl>
            <c:dLbl>
              <c:idx val="159"/>
              <c:tx>
                <c:rich>
                  <a:bodyPr/>
                  <a:lstStyle/>
                  <a:p>
                    <a:fld id="{64DC10ED-B9B1-4E30-9E18-62032FB11DB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0-3FE8-4082-98D1-73A01CA6331F}"/>
                </c:ext>
              </c:extLst>
            </c:dLbl>
            <c:dLbl>
              <c:idx val="160"/>
              <c:tx>
                <c:rich>
                  <a:bodyPr/>
                  <a:lstStyle/>
                  <a:p>
                    <a:fld id="{CDF3C139-5022-4115-B68D-5FE0FE8166C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1-3FE8-4082-98D1-73A01CA6331F}"/>
                </c:ext>
              </c:extLst>
            </c:dLbl>
            <c:dLbl>
              <c:idx val="161"/>
              <c:tx>
                <c:rich>
                  <a:bodyPr/>
                  <a:lstStyle/>
                  <a:p>
                    <a:fld id="{B2C95265-3DE6-4F39-8BC9-3F28086306A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2-3FE8-4082-98D1-73A01CA6331F}"/>
                </c:ext>
              </c:extLst>
            </c:dLbl>
            <c:dLbl>
              <c:idx val="162"/>
              <c:tx>
                <c:rich>
                  <a:bodyPr/>
                  <a:lstStyle/>
                  <a:p>
                    <a:fld id="{B2DB32D4-A516-4C73-BF23-B4CFDA2F816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3-3FE8-4082-98D1-73A01CA6331F}"/>
                </c:ext>
              </c:extLst>
            </c:dLbl>
            <c:dLbl>
              <c:idx val="163"/>
              <c:tx>
                <c:rich>
                  <a:bodyPr/>
                  <a:lstStyle/>
                  <a:p>
                    <a:fld id="{767A7444-7238-4918-BAF3-9A47D29C9AA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4-3FE8-4082-98D1-73A01CA6331F}"/>
                </c:ext>
              </c:extLst>
            </c:dLbl>
            <c:dLbl>
              <c:idx val="164"/>
              <c:tx>
                <c:rich>
                  <a:bodyPr/>
                  <a:lstStyle/>
                  <a:p>
                    <a:fld id="{14BCE054-6303-450A-B2F1-C7E95E24E33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5-3FE8-4082-98D1-73A01CA6331F}"/>
                </c:ext>
              </c:extLst>
            </c:dLbl>
            <c:dLbl>
              <c:idx val="165"/>
              <c:tx>
                <c:rich>
                  <a:bodyPr/>
                  <a:lstStyle/>
                  <a:p>
                    <a:fld id="{5C6F202E-73D5-4B19-91F0-6D7BAED7CE7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6-3FE8-4082-98D1-73A01CA6331F}"/>
                </c:ext>
              </c:extLst>
            </c:dLbl>
            <c:dLbl>
              <c:idx val="166"/>
              <c:tx>
                <c:rich>
                  <a:bodyPr/>
                  <a:lstStyle/>
                  <a:p>
                    <a:fld id="{B88B8961-0AE9-4159-815C-B52CFB857E4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7-3FE8-4082-98D1-73A01CA6331F}"/>
                </c:ext>
              </c:extLst>
            </c:dLbl>
            <c:dLbl>
              <c:idx val="167"/>
              <c:tx>
                <c:rich>
                  <a:bodyPr/>
                  <a:lstStyle/>
                  <a:p>
                    <a:fld id="{14A84569-2C79-4022-8F1C-B2D827428F0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8-3FE8-4082-98D1-73A01CA6331F}"/>
                </c:ext>
              </c:extLst>
            </c:dLbl>
            <c:dLbl>
              <c:idx val="168"/>
              <c:tx>
                <c:rich>
                  <a:bodyPr/>
                  <a:lstStyle/>
                  <a:p>
                    <a:fld id="{0D5A297C-7F1C-4D3D-BB84-AF2B6B850EB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9-3FE8-4082-98D1-73A01CA6331F}"/>
                </c:ext>
              </c:extLst>
            </c:dLbl>
            <c:dLbl>
              <c:idx val="169"/>
              <c:tx>
                <c:rich>
                  <a:bodyPr/>
                  <a:lstStyle/>
                  <a:p>
                    <a:fld id="{F3193B49-FAD4-49C8-A807-BE16E217130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A-3FE8-4082-98D1-73A01CA6331F}"/>
                </c:ext>
              </c:extLst>
            </c:dLbl>
            <c:dLbl>
              <c:idx val="170"/>
              <c:tx>
                <c:rich>
                  <a:bodyPr/>
                  <a:lstStyle/>
                  <a:p>
                    <a:fld id="{F81302F2-E33B-46FF-867A-9D7E87D5F91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B-3FE8-4082-98D1-73A01CA6331F}"/>
                </c:ext>
              </c:extLst>
            </c:dLbl>
            <c:dLbl>
              <c:idx val="171"/>
              <c:tx>
                <c:rich>
                  <a:bodyPr/>
                  <a:lstStyle/>
                  <a:p>
                    <a:fld id="{EAD714BB-245D-43C9-81C2-08FCA93803C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C-3FE8-4082-98D1-73A01CA6331F}"/>
                </c:ext>
              </c:extLst>
            </c:dLbl>
            <c:dLbl>
              <c:idx val="172"/>
              <c:tx>
                <c:rich>
                  <a:bodyPr/>
                  <a:lstStyle/>
                  <a:p>
                    <a:fld id="{125F3245-3577-4F1B-BBDC-6431F635332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D-3FE8-4082-98D1-73A01CA6331F}"/>
                </c:ext>
              </c:extLst>
            </c:dLbl>
            <c:dLbl>
              <c:idx val="173"/>
              <c:tx>
                <c:rich>
                  <a:bodyPr/>
                  <a:lstStyle/>
                  <a:p>
                    <a:fld id="{26F20270-84B4-4537-917E-B321BFB85BD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E-3FE8-4082-98D1-73A01CA6331F}"/>
                </c:ext>
              </c:extLst>
            </c:dLbl>
            <c:dLbl>
              <c:idx val="174"/>
              <c:tx>
                <c:rich>
                  <a:bodyPr/>
                  <a:lstStyle/>
                  <a:p>
                    <a:fld id="{255307B3-5EA2-4A91-B18E-2EC0001978C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F-3FE8-4082-98D1-73A01CA6331F}"/>
                </c:ext>
              </c:extLst>
            </c:dLbl>
            <c:dLbl>
              <c:idx val="175"/>
              <c:tx>
                <c:rich>
                  <a:bodyPr/>
                  <a:lstStyle/>
                  <a:p>
                    <a:fld id="{845729F4-C161-4706-ADF6-AA5DF167C18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0-3FE8-4082-98D1-73A01CA6331F}"/>
                </c:ext>
              </c:extLst>
            </c:dLbl>
            <c:dLbl>
              <c:idx val="176"/>
              <c:tx>
                <c:rich>
                  <a:bodyPr/>
                  <a:lstStyle/>
                  <a:p>
                    <a:fld id="{4BAF3FE1-DE44-4748-90CD-972F4AA5F59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1-3FE8-4082-98D1-73A01CA6331F}"/>
                </c:ext>
              </c:extLst>
            </c:dLbl>
            <c:dLbl>
              <c:idx val="177"/>
              <c:tx>
                <c:rich>
                  <a:bodyPr/>
                  <a:lstStyle/>
                  <a:p>
                    <a:fld id="{3C842F7D-4799-4A3E-B624-15FA5825764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2-3FE8-4082-98D1-73A01CA6331F}"/>
                </c:ext>
              </c:extLst>
            </c:dLbl>
            <c:dLbl>
              <c:idx val="178"/>
              <c:tx>
                <c:rich>
                  <a:bodyPr/>
                  <a:lstStyle/>
                  <a:p>
                    <a:fld id="{AF0635C8-C7FF-4F1C-93C6-3B1CBC8337E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3-3FE8-4082-98D1-73A01CA6331F}"/>
                </c:ext>
              </c:extLst>
            </c:dLbl>
            <c:dLbl>
              <c:idx val="179"/>
              <c:tx>
                <c:rich>
                  <a:bodyPr/>
                  <a:lstStyle/>
                  <a:p>
                    <a:fld id="{8F9B7B00-4EB6-4D32-B562-B83BCACEAAF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4-3FE8-4082-98D1-73A01CA6331F}"/>
                </c:ext>
              </c:extLst>
            </c:dLbl>
            <c:dLbl>
              <c:idx val="180"/>
              <c:tx>
                <c:rich>
                  <a:bodyPr/>
                  <a:lstStyle/>
                  <a:p>
                    <a:fld id="{1E6162E8-35AE-4625-BC10-6A3442F2AE2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5-3FE8-4082-98D1-73A01CA6331F}"/>
                </c:ext>
              </c:extLst>
            </c:dLbl>
            <c:dLbl>
              <c:idx val="181"/>
              <c:tx>
                <c:rich>
                  <a:bodyPr/>
                  <a:lstStyle/>
                  <a:p>
                    <a:fld id="{43C6C0A0-901D-4CD1-8F9E-4B63A23101D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6-3FE8-4082-98D1-73A01CA6331F}"/>
                </c:ext>
              </c:extLst>
            </c:dLbl>
            <c:dLbl>
              <c:idx val="182"/>
              <c:tx>
                <c:rich>
                  <a:bodyPr/>
                  <a:lstStyle/>
                  <a:p>
                    <a:fld id="{595D815C-F0A7-4096-952B-B4F8B580036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7-3FE8-4082-98D1-73A01CA6331F}"/>
                </c:ext>
              </c:extLst>
            </c:dLbl>
            <c:dLbl>
              <c:idx val="183"/>
              <c:tx>
                <c:rich>
                  <a:bodyPr/>
                  <a:lstStyle/>
                  <a:p>
                    <a:fld id="{B0232A21-87EA-4596-ABBB-46BA14419DE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8-3FE8-4082-98D1-73A01CA6331F}"/>
                </c:ext>
              </c:extLst>
            </c:dLbl>
            <c:dLbl>
              <c:idx val="184"/>
              <c:tx>
                <c:rich>
                  <a:bodyPr/>
                  <a:lstStyle/>
                  <a:p>
                    <a:fld id="{545099D5-CB80-4D58-9C5D-5E254256B1C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9-3FE8-4082-98D1-73A01CA6331F}"/>
                </c:ext>
              </c:extLst>
            </c:dLbl>
            <c:dLbl>
              <c:idx val="185"/>
              <c:tx>
                <c:rich>
                  <a:bodyPr/>
                  <a:lstStyle/>
                  <a:p>
                    <a:fld id="{61227F80-38DB-4E07-AE44-E66BEF05381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A-3FE8-4082-98D1-73A01CA6331F}"/>
                </c:ext>
              </c:extLst>
            </c:dLbl>
            <c:dLbl>
              <c:idx val="186"/>
              <c:tx>
                <c:rich>
                  <a:bodyPr/>
                  <a:lstStyle/>
                  <a:p>
                    <a:fld id="{0B1046A8-4AAB-4E99-9709-0847F4BBC7F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B-3FE8-4082-98D1-73A01CA6331F}"/>
                </c:ext>
              </c:extLst>
            </c:dLbl>
            <c:dLbl>
              <c:idx val="187"/>
              <c:tx>
                <c:rich>
                  <a:bodyPr/>
                  <a:lstStyle/>
                  <a:p>
                    <a:fld id="{859F82DA-F671-4F47-87FA-81F944ABC8E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C-3FE8-4082-98D1-73A01CA6331F}"/>
                </c:ext>
              </c:extLst>
            </c:dLbl>
            <c:dLbl>
              <c:idx val="188"/>
              <c:tx>
                <c:rich>
                  <a:bodyPr/>
                  <a:lstStyle/>
                  <a:p>
                    <a:fld id="{A4015C7B-5521-413D-8DA5-83AA78331E8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D-3FE8-4082-98D1-73A01CA6331F}"/>
                </c:ext>
              </c:extLst>
            </c:dLbl>
            <c:dLbl>
              <c:idx val="189"/>
              <c:tx>
                <c:rich>
                  <a:bodyPr/>
                  <a:lstStyle/>
                  <a:p>
                    <a:fld id="{503F4161-ABD2-4F83-B801-B55DA298B70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E-3FE8-4082-98D1-73A01CA6331F}"/>
                </c:ext>
              </c:extLst>
            </c:dLbl>
            <c:dLbl>
              <c:idx val="190"/>
              <c:tx>
                <c:rich>
                  <a:bodyPr/>
                  <a:lstStyle/>
                  <a:p>
                    <a:fld id="{2F4AA18C-2CD0-4D72-8168-2F5F80C29BA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F-3FE8-4082-98D1-73A01CA6331F}"/>
                </c:ext>
              </c:extLst>
            </c:dLbl>
            <c:dLbl>
              <c:idx val="191"/>
              <c:tx>
                <c:rich>
                  <a:bodyPr/>
                  <a:lstStyle/>
                  <a:p>
                    <a:fld id="{AE310FF1-477E-4614-B985-6D74A7537AD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0-3FE8-4082-98D1-73A01CA6331F}"/>
                </c:ext>
              </c:extLst>
            </c:dLbl>
            <c:dLbl>
              <c:idx val="192"/>
              <c:tx>
                <c:rich>
                  <a:bodyPr/>
                  <a:lstStyle/>
                  <a:p>
                    <a:fld id="{EE29D256-EEE9-4FE7-84AA-79F4DB8F4BE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1-3FE8-4082-98D1-73A01CA6331F}"/>
                </c:ext>
              </c:extLst>
            </c:dLbl>
            <c:dLbl>
              <c:idx val="193"/>
              <c:tx>
                <c:rich>
                  <a:bodyPr/>
                  <a:lstStyle/>
                  <a:p>
                    <a:fld id="{74A1C297-336B-4B4A-B191-B19E67D8B2D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2-3FE8-4082-98D1-73A01CA6331F}"/>
                </c:ext>
              </c:extLst>
            </c:dLbl>
            <c:dLbl>
              <c:idx val="194"/>
              <c:tx>
                <c:rich>
                  <a:bodyPr/>
                  <a:lstStyle/>
                  <a:p>
                    <a:fld id="{E4D4C0A2-485A-411C-8C06-27A207E22C1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3-3FE8-4082-98D1-73A01CA6331F}"/>
                </c:ext>
              </c:extLst>
            </c:dLbl>
            <c:dLbl>
              <c:idx val="195"/>
              <c:tx>
                <c:rich>
                  <a:bodyPr/>
                  <a:lstStyle/>
                  <a:p>
                    <a:fld id="{E56CF881-8B24-4B55-8022-2AD0E9D294C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4-3FE8-4082-98D1-73A01CA6331F}"/>
                </c:ext>
              </c:extLst>
            </c:dLbl>
            <c:dLbl>
              <c:idx val="196"/>
              <c:tx>
                <c:rich>
                  <a:bodyPr/>
                  <a:lstStyle/>
                  <a:p>
                    <a:fld id="{9300EBC1-2F14-4DA1-A492-5DF960AA545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5-3FE8-4082-98D1-73A01CA6331F}"/>
                </c:ext>
              </c:extLst>
            </c:dLbl>
            <c:dLbl>
              <c:idx val="197"/>
              <c:tx>
                <c:rich>
                  <a:bodyPr/>
                  <a:lstStyle/>
                  <a:p>
                    <a:fld id="{5CBA50C8-9287-453F-8E34-56148C20C4B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6-3FE8-4082-98D1-73A01CA6331F}"/>
                </c:ext>
              </c:extLst>
            </c:dLbl>
            <c:dLbl>
              <c:idx val="198"/>
              <c:tx>
                <c:rich>
                  <a:bodyPr/>
                  <a:lstStyle/>
                  <a:p>
                    <a:fld id="{985664F1-2579-4FEC-8F28-37B1D9FE68F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7-3FE8-4082-98D1-73A01CA6331F}"/>
                </c:ext>
              </c:extLst>
            </c:dLbl>
            <c:dLbl>
              <c:idx val="199"/>
              <c:tx>
                <c:rich>
                  <a:bodyPr/>
                  <a:lstStyle/>
                  <a:p>
                    <a:fld id="{9B4B4BDA-4071-43CB-BB8E-17078E6DD7D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8-3FE8-4082-98D1-73A01CA6331F}"/>
                </c:ext>
              </c:extLst>
            </c:dLbl>
            <c:dLbl>
              <c:idx val="200"/>
              <c:tx>
                <c:rich>
                  <a:bodyPr/>
                  <a:lstStyle/>
                  <a:p>
                    <a:fld id="{AA31DAD2-C451-43BB-AADB-DBD1BC077E7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9-3FE8-4082-98D1-73A01CA6331F}"/>
                </c:ext>
              </c:extLst>
            </c:dLbl>
            <c:dLbl>
              <c:idx val="201"/>
              <c:tx>
                <c:rich>
                  <a:bodyPr/>
                  <a:lstStyle/>
                  <a:p>
                    <a:fld id="{99DAD28A-0B61-48FC-ACEC-D73650C4E24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A-3FE8-4082-98D1-73A01CA6331F}"/>
                </c:ext>
              </c:extLst>
            </c:dLbl>
            <c:dLbl>
              <c:idx val="202"/>
              <c:tx>
                <c:rich>
                  <a:bodyPr/>
                  <a:lstStyle/>
                  <a:p>
                    <a:fld id="{716E776F-ECF6-404C-A9A4-A90108E924D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B-3FE8-4082-98D1-73A01CA6331F}"/>
                </c:ext>
              </c:extLst>
            </c:dLbl>
            <c:dLbl>
              <c:idx val="203"/>
              <c:tx>
                <c:rich>
                  <a:bodyPr/>
                  <a:lstStyle/>
                  <a:p>
                    <a:fld id="{0B311339-1906-4685-BEDB-9DC309DF9FD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C-3FE8-4082-98D1-73A01CA6331F}"/>
                </c:ext>
              </c:extLst>
            </c:dLbl>
            <c:dLbl>
              <c:idx val="204"/>
              <c:tx>
                <c:rich>
                  <a:bodyPr/>
                  <a:lstStyle/>
                  <a:p>
                    <a:fld id="{D8DA13FB-0A5A-45F5-8B88-044A5005F2C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D-3FE8-4082-98D1-73A01CA6331F}"/>
                </c:ext>
              </c:extLst>
            </c:dLbl>
            <c:dLbl>
              <c:idx val="205"/>
              <c:tx>
                <c:rich>
                  <a:bodyPr/>
                  <a:lstStyle/>
                  <a:p>
                    <a:fld id="{61BD83FC-1D7A-40C5-B74E-681D9E33DC9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E-3FE8-4082-98D1-73A01CA6331F}"/>
                </c:ext>
              </c:extLst>
            </c:dLbl>
            <c:dLbl>
              <c:idx val="206"/>
              <c:tx>
                <c:rich>
                  <a:bodyPr/>
                  <a:lstStyle/>
                  <a:p>
                    <a:fld id="{27D05C71-EA88-43B3-A43F-A6271B13B27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F-3FE8-4082-98D1-73A01CA6331F}"/>
                </c:ext>
              </c:extLst>
            </c:dLbl>
            <c:dLbl>
              <c:idx val="207"/>
              <c:tx>
                <c:rich>
                  <a:bodyPr/>
                  <a:lstStyle/>
                  <a:p>
                    <a:fld id="{45C13561-56E5-4275-AF43-ECA0C5E85C1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0-3FE8-4082-98D1-73A01CA6331F}"/>
                </c:ext>
              </c:extLst>
            </c:dLbl>
            <c:dLbl>
              <c:idx val="208"/>
              <c:tx>
                <c:rich>
                  <a:bodyPr/>
                  <a:lstStyle/>
                  <a:p>
                    <a:fld id="{D7644220-5462-45AC-B170-8B9FAAC67FD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1-3FE8-4082-98D1-73A01CA6331F}"/>
                </c:ext>
              </c:extLst>
            </c:dLbl>
            <c:dLbl>
              <c:idx val="209"/>
              <c:tx>
                <c:rich>
                  <a:bodyPr/>
                  <a:lstStyle/>
                  <a:p>
                    <a:fld id="{69283DF7-291A-4009-98BD-8C22E2A1742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2-3FE8-4082-98D1-73A01CA6331F}"/>
                </c:ext>
              </c:extLst>
            </c:dLbl>
            <c:dLbl>
              <c:idx val="210"/>
              <c:tx>
                <c:rich>
                  <a:bodyPr/>
                  <a:lstStyle/>
                  <a:p>
                    <a:fld id="{1A364596-440A-4274-88A1-2843C61A71D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3-3FE8-4082-98D1-73A01CA6331F}"/>
                </c:ext>
              </c:extLst>
            </c:dLbl>
            <c:dLbl>
              <c:idx val="211"/>
              <c:tx>
                <c:rich>
                  <a:bodyPr/>
                  <a:lstStyle/>
                  <a:p>
                    <a:fld id="{342337F4-986E-4CB6-96B1-436D0F9F7F1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4-3FE8-4082-98D1-73A01CA6331F}"/>
                </c:ext>
              </c:extLst>
            </c:dLbl>
            <c:dLbl>
              <c:idx val="212"/>
              <c:tx>
                <c:rich>
                  <a:bodyPr/>
                  <a:lstStyle/>
                  <a:p>
                    <a:fld id="{1E21E7F7-4B43-43C5-A321-E174EE8C4FB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5-3FE8-4082-98D1-73A01CA6331F}"/>
                </c:ext>
              </c:extLst>
            </c:dLbl>
            <c:dLbl>
              <c:idx val="213"/>
              <c:tx>
                <c:rich>
                  <a:bodyPr/>
                  <a:lstStyle/>
                  <a:p>
                    <a:fld id="{FFF8730E-554B-4078-98C0-072E3AFDEB2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6-3FE8-4082-98D1-73A01CA6331F}"/>
                </c:ext>
              </c:extLst>
            </c:dLbl>
            <c:dLbl>
              <c:idx val="214"/>
              <c:tx>
                <c:rich>
                  <a:bodyPr/>
                  <a:lstStyle/>
                  <a:p>
                    <a:fld id="{2222363E-F00A-4BCD-8674-474B8C821C5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7-3FE8-4082-98D1-73A01CA6331F}"/>
                </c:ext>
              </c:extLst>
            </c:dLbl>
            <c:dLbl>
              <c:idx val="215"/>
              <c:tx>
                <c:rich>
                  <a:bodyPr/>
                  <a:lstStyle/>
                  <a:p>
                    <a:fld id="{C2D2D43F-9714-4982-892D-31A15F36F40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8-3FE8-4082-98D1-73A01CA6331F}"/>
                </c:ext>
              </c:extLst>
            </c:dLbl>
            <c:dLbl>
              <c:idx val="216"/>
              <c:tx>
                <c:rich>
                  <a:bodyPr/>
                  <a:lstStyle/>
                  <a:p>
                    <a:fld id="{04DB4B98-9B42-4AF4-AF83-A213E0EDE3D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9-3FE8-4082-98D1-73A01CA6331F}"/>
                </c:ext>
              </c:extLst>
            </c:dLbl>
            <c:dLbl>
              <c:idx val="217"/>
              <c:tx>
                <c:rich>
                  <a:bodyPr/>
                  <a:lstStyle/>
                  <a:p>
                    <a:fld id="{891FA101-25E4-418C-8EEC-10C564CB4F0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A-3FE8-4082-98D1-73A01CA6331F}"/>
                </c:ext>
              </c:extLst>
            </c:dLbl>
            <c:dLbl>
              <c:idx val="218"/>
              <c:tx>
                <c:rich>
                  <a:bodyPr/>
                  <a:lstStyle/>
                  <a:p>
                    <a:fld id="{DA102649-20EC-400C-980D-E59F71F07ED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B-3FE8-4082-98D1-73A01CA6331F}"/>
                </c:ext>
              </c:extLst>
            </c:dLbl>
            <c:dLbl>
              <c:idx val="219"/>
              <c:tx>
                <c:rich>
                  <a:bodyPr/>
                  <a:lstStyle/>
                  <a:p>
                    <a:fld id="{16582437-0562-4694-AF03-E0FE7F39BA2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C-3FE8-4082-98D1-73A01CA6331F}"/>
                </c:ext>
              </c:extLst>
            </c:dLbl>
            <c:dLbl>
              <c:idx val="220"/>
              <c:tx>
                <c:rich>
                  <a:bodyPr/>
                  <a:lstStyle/>
                  <a:p>
                    <a:fld id="{B43737FA-9973-4AC6-9B48-253DEF4A5C9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D-3FE8-4082-98D1-73A01CA6331F}"/>
                </c:ext>
              </c:extLst>
            </c:dLbl>
            <c:dLbl>
              <c:idx val="221"/>
              <c:tx>
                <c:rich>
                  <a:bodyPr/>
                  <a:lstStyle/>
                  <a:p>
                    <a:fld id="{9A631BD6-374D-435A-81BF-81957186136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E-3FE8-4082-98D1-73A01CA6331F}"/>
                </c:ext>
              </c:extLst>
            </c:dLbl>
            <c:dLbl>
              <c:idx val="222"/>
              <c:tx>
                <c:rich>
                  <a:bodyPr/>
                  <a:lstStyle/>
                  <a:p>
                    <a:fld id="{830C1A66-F920-45C9-B8C3-B80438FC2D9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F-3FE8-4082-98D1-73A01CA6331F}"/>
                </c:ext>
              </c:extLst>
            </c:dLbl>
            <c:dLbl>
              <c:idx val="223"/>
              <c:tx>
                <c:rich>
                  <a:bodyPr/>
                  <a:lstStyle/>
                  <a:p>
                    <a:fld id="{2C2A1760-3656-44C4-84B2-709BB77A305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0-3FE8-4082-98D1-73A01CA6331F}"/>
                </c:ext>
              </c:extLst>
            </c:dLbl>
            <c:dLbl>
              <c:idx val="224"/>
              <c:tx>
                <c:rich>
                  <a:bodyPr/>
                  <a:lstStyle/>
                  <a:p>
                    <a:fld id="{48853544-C09D-4081-9701-EAE175BD1E9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1-3FE8-4082-98D1-73A01CA6331F}"/>
                </c:ext>
              </c:extLst>
            </c:dLbl>
            <c:dLbl>
              <c:idx val="225"/>
              <c:tx>
                <c:rich>
                  <a:bodyPr/>
                  <a:lstStyle/>
                  <a:p>
                    <a:fld id="{C7D451BC-38A3-48E6-949E-643DE1F1226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2-3FE8-4082-98D1-73A01CA6331F}"/>
                </c:ext>
              </c:extLst>
            </c:dLbl>
            <c:dLbl>
              <c:idx val="226"/>
              <c:tx>
                <c:rich>
                  <a:bodyPr/>
                  <a:lstStyle/>
                  <a:p>
                    <a:fld id="{DEB6733E-10A0-42DF-9AF8-EFED6AEB2E6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3-3FE8-4082-98D1-73A01CA6331F}"/>
                </c:ext>
              </c:extLst>
            </c:dLbl>
            <c:dLbl>
              <c:idx val="227"/>
              <c:tx>
                <c:rich>
                  <a:bodyPr/>
                  <a:lstStyle/>
                  <a:p>
                    <a:fld id="{ADFFDCB1-2AE9-475C-BB37-6442F1AFBD6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4-3FE8-4082-98D1-73A01CA6331F}"/>
                </c:ext>
              </c:extLst>
            </c:dLbl>
            <c:dLbl>
              <c:idx val="228"/>
              <c:tx>
                <c:rich>
                  <a:bodyPr/>
                  <a:lstStyle/>
                  <a:p>
                    <a:fld id="{901B5003-EF03-4AB4-97BD-8E013475BD7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5-3FE8-4082-98D1-73A01CA6331F}"/>
                </c:ext>
              </c:extLst>
            </c:dLbl>
            <c:dLbl>
              <c:idx val="229"/>
              <c:tx>
                <c:rich>
                  <a:bodyPr/>
                  <a:lstStyle/>
                  <a:p>
                    <a:fld id="{FB4DC84F-470C-476D-930D-0A0AEE5F700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6-3FE8-4082-98D1-73A01CA6331F}"/>
                </c:ext>
              </c:extLst>
            </c:dLbl>
            <c:dLbl>
              <c:idx val="230"/>
              <c:tx>
                <c:rich>
                  <a:bodyPr/>
                  <a:lstStyle/>
                  <a:p>
                    <a:fld id="{9B3C9F1C-D165-452B-B93F-607E1C97625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7-3FE8-4082-98D1-73A01CA6331F}"/>
                </c:ext>
              </c:extLst>
            </c:dLbl>
            <c:dLbl>
              <c:idx val="231"/>
              <c:tx>
                <c:rich>
                  <a:bodyPr/>
                  <a:lstStyle/>
                  <a:p>
                    <a:fld id="{8ECAF300-B372-43CF-9376-361BA725361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8-3FE8-4082-98D1-73A01CA6331F}"/>
                </c:ext>
              </c:extLst>
            </c:dLbl>
            <c:dLbl>
              <c:idx val="232"/>
              <c:tx>
                <c:rich>
                  <a:bodyPr/>
                  <a:lstStyle/>
                  <a:p>
                    <a:fld id="{20F55685-87F5-4F44-9BC4-443A5AEDBCA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9-3FE8-4082-98D1-73A01CA6331F}"/>
                </c:ext>
              </c:extLst>
            </c:dLbl>
            <c:dLbl>
              <c:idx val="233"/>
              <c:tx>
                <c:rich>
                  <a:bodyPr/>
                  <a:lstStyle/>
                  <a:p>
                    <a:fld id="{1BA1130A-C0E9-4097-9993-3D8C040CFF3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A-3FE8-4082-98D1-73A01CA6331F}"/>
                </c:ext>
              </c:extLst>
            </c:dLbl>
            <c:dLbl>
              <c:idx val="234"/>
              <c:tx>
                <c:rich>
                  <a:bodyPr/>
                  <a:lstStyle/>
                  <a:p>
                    <a:fld id="{AC93C9AC-60B8-43C3-8D27-EA1B57B4E80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B-3FE8-4082-98D1-73A01CA6331F}"/>
                </c:ext>
              </c:extLst>
            </c:dLbl>
            <c:dLbl>
              <c:idx val="235"/>
              <c:tx>
                <c:rich>
                  <a:bodyPr/>
                  <a:lstStyle/>
                  <a:p>
                    <a:fld id="{7B65E43F-009D-4615-B243-35CFC47802A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C-3FE8-4082-98D1-73A01CA6331F}"/>
                </c:ext>
              </c:extLst>
            </c:dLbl>
            <c:dLbl>
              <c:idx val="236"/>
              <c:tx>
                <c:rich>
                  <a:bodyPr/>
                  <a:lstStyle/>
                  <a:p>
                    <a:fld id="{CE9E8864-6C08-4B6C-B4DA-98901C7DD73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D-3FE8-4082-98D1-73A01CA6331F}"/>
                </c:ext>
              </c:extLst>
            </c:dLbl>
            <c:dLbl>
              <c:idx val="237"/>
              <c:tx>
                <c:rich>
                  <a:bodyPr/>
                  <a:lstStyle/>
                  <a:p>
                    <a:fld id="{2DF3B7AE-521D-4612-A57C-5A68793CE09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E-3FE8-4082-98D1-73A01CA6331F}"/>
                </c:ext>
              </c:extLst>
            </c:dLbl>
            <c:dLbl>
              <c:idx val="238"/>
              <c:tx>
                <c:rich>
                  <a:bodyPr/>
                  <a:lstStyle/>
                  <a:p>
                    <a:fld id="{5E4BE6AA-B078-4DAE-AB06-AF0CF4CF2FA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F-3FE8-4082-98D1-73A01CA6331F}"/>
                </c:ext>
              </c:extLst>
            </c:dLbl>
            <c:dLbl>
              <c:idx val="239"/>
              <c:tx>
                <c:rich>
                  <a:bodyPr/>
                  <a:lstStyle/>
                  <a:p>
                    <a:fld id="{C4A34C9C-111B-4746-B83D-37FDF80FFE3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0-3FE8-4082-98D1-73A01CA6331F}"/>
                </c:ext>
              </c:extLst>
            </c:dLbl>
            <c:dLbl>
              <c:idx val="240"/>
              <c:tx>
                <c:rich>
                  <a:bodyPr/>
                  <a:lstStyle/>
                  <a:p>
                    <a:fld id="{509B90B5-58F2-4FC1-952A-308805E0227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1-3FE8-4082-98D1-73A01CA6331F}"/>
                </c:ext>
              </c:extLst>
            </c:dLbl>
            <c:dLbl>
              <c:idx val="241"/>
              <c:tx>
                <c:rich>
                  <a:bodyPr/>
                  <a:lstStyle/>
                  <a:p>
                    <a:fld id="{2E4DC29C-C7B5-4BEB-83E5-8CE3873E755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2-3FE8-4082-98D1-73A01CA6331F}"/>
                </c:ext>
              </c:extLst>
            </c:dLbl>
            <c:dLbl>
              <c:idx val="242"/>
              <c:tx>
                <c:rich>
                  <a:bodyPr/>
                  <a:lstStyle/>
                  <a:p>
                    <a:fld id="{805EDFFF-D7C1-4D86-83AA-A4D56B1B43F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3-3FE8-4082-98D1-73A01CA6331F}"/>
                </c:ext>
              </c:extLst>
            </c:dLbl>
            <c:dLbl>
              <c:idx val="243"/>
              <c:tx>
                <c:rich>
                  <a:bodyPr/>
                  <a:lstStyle/>
                  <a:p>
                    <a:fld id="{538210E5-E4E3-4D17-A273-953348EE489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4-3FE8-4082-98D1-73A01CA6331F}"/>
                </c:ext>
              </c:extLst>
            </c:dLbl>
            <c:dLbl>
              <c:idx val="244"/>
              <c:tx>
                <c:rich>
                  <a:bodyPr/>
                  <a:lstStyle/>
                  <a:p>
                    <a:fld id="{7D66B16F-9959-4FD8-AF9B-1DF2BECF30C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5-3FE8-4082-98D1-73A01CA6331F}"/>
                </c:ext>
              </c:extLst>
            </c:dLbl>
            <c:dLbl>
              <c:idx val="245"/>
              <c:tx>
                <c:rich>
                  <a:bodyPr/>
                  <a:lstStyle/>
                  <a:p>
                    <a:fld id="{87BFFF56-FAA2-4634-9C99-BEAD64C1247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6-3FE8-4082-98D1-73A01CA6331F}"/>
                </c:ext>
              </c:extLst>
            </c:dLbl>
            <c:dLbl>
              <c:idx val="246"/>
              <c:tx>
                <c:rich>
                  <a:bodyPr/>
                  <a:lstStyle/>
                  <a:p>
                    <a:fld id="{6DBA1C6A-81BF-4665-8763-A1CDBCA4514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7-3FE8-4082-98D1-73A01CA6331F}"/>
                </c:ext>
              </c:extLst>
            </c:dLbl>
            <c:dLbl>
              <c:idx val="247"/>
              <c:tx>
                <c:rich>
                  <a:bodyPr/>
                  <a:lstStyle/>
                  <a:p>
                    <a:fld id="{C396932C-4162-46F6-A183-31B4E7FEA94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8-3FE8-4082-98D1-73A01CA6331F}"/>
                </c:ext>
              </c:extLst>
            </c:dLbl>
            <c:dLbl>
              <c:idx val="248"/>
              <c:tx>
                <c:rich>
                  <a:bodyPr/>
                  <a:lstStyle/>
                  <a:p>
                    <a:fld id="{07A3FC6B-91C2-4668-940C-471D75EF716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9-3FE8-4082-98D1-73A01CA6331F}"/>
                </c:ext>
              </c:extLst>
            </c:dLbl>
            <c:dLbl>
              <c:idx val="249"/>
              <c:tx>
                <c:rich>
                  <a:bodyPr/>
                  <a:lstStyle/>
                  <a:p>
                    <a:fld id="{FB5E7402-0DD2-4620-9CAB-981892F85FA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A-3FE8-4082-98D1-73A01CA6331F}"/>
                </c:ext>
              </c:extLst>
            </c:dLbl>
            <c:dLbl>
              <c:idx val="250"/>
              <c:tx>
                <c:rich>
                  <a:bodyPr/>
                  <a:lstStyle/>
                  <a:p>
                    <a:fld id="{2185E4D7-0975-408D-A724-B44FC40DC31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B-3FE8-4082-98D1-73A01CA6331F}"/>
                </c:ext>
              </c:extLst>
            </c:dLbl>
            <c:dLbl>
              <c:idx val="251"/>
              <c:tx>
                <c:rich>
                  <a:bodyPr/>
                  <a:lstStyle/>
                  <a:p>
                    <a:fld id="{BA89012A-5178-4145-A7FF-5F97CD0A171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C-3FE8-4082-98D1-73A01CA6331F}"/>
                </c:ext>
              </c:extLst>
            </c:dLbl>
            <c:dLbl>
              <c:idx val="252"/>
              <c:tx>
                <c:rich>
                  <a:bodyPr/>
                  <a:lstStyle/>
                  <a:p>
                    <a:fld id="{C580F242-EACB-41AE-B9D2-6F04C6C78A5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D-3FE8-4082-98D1-73A01CA6331F}"/>
                </c:ext>
              </c:extLst>
            </c:dLbl>
            <c:dLbl>
              <c:idx val="253"/>
              <c:tx>
                <c:rich>
                  <a:bodyPr/>
                  <a:lstStyle/>
                  <a:p>
                    <a:fld id="{9C0A4902-C505-455E-9665-3769BE8FFFC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E-3FE8-4082-98D1-73A01CA6331F}"/>
                </c:ext>
              </c:extLst>
            </c:dLbl>
            <c:dLbl>
              <c:idx val="254"/>
              <c:tx>
                <c:rich>
                  <a:bodyPr/>
                  <a:lstStyle/>
                  <a:p>
                    <a:fld id="{4DE72784-1D5F-42F9-8930-A5F4E86D7E6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F-3FE8-4082-98D1-73A01CA6331F}"/>
                </c:ext>
              </c:extLst>
            </c:dLbl>
            <c:dLbl>
              <c:idx val="255"/>
              <c:tx>
                <c:rich>
                  <a:bodyPr/>
                  <a:lstStyle/>
                  <a:p>
                    <a:fld id="{F9D24EBA-2D3A-49EF-8B9E-01E38C454F8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0-3FE8-4082-98D1-73A01CA6331F}"/>
                </c:ext>
              </c:extLst>
            </c:dLbl>
            <c:dLbl>
              <c:idx val="256"/>
              <c:tx>
                <c:rich>
                  <a:bodyPr/>
                  <a:lstStyle/>
                  <a:p>
                    <a:fld id="{0822135D-658E-4DD9-BB96-7B457D63E74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1-3FE8-4082-98D1-73A01CA6331F}"/>
                </c:ext>
              </c:extLst>
            </c:dLbl>
            <c:dLbl>
              <c:idx val="257"/>
              <c:tx>
                <c:rich>
                  <a:bodyPr/>
                  <a:lstStyle/>
                  <a:p>
                    <a:fld id="{7EDF1459-7B59-406C-9BB0-3717B7AC513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2-3FE8-4082-98D1-73A01CA6331F}"/>
                </c:ext>
              </c:extLst>
            </c:dLbl>
            <c:dLbl>
              <c:idx val="258"/>
              <c:tx>
                <c:rich>
                  <a:bodyPr/>
                  <a:lstStyle/>
                  <a:p>
                    <a:fld id="{91723FFA-997C-46A7-93E6-A00C119FC67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3-3FE8-4082-98D1-73A01CA6331F}"/>
                </c:ext>
              </c:extLst>
            </c:dLbl>
            <c:dLbl>
              <c:idx val="259"/>
              <c:tx>
                <c:rich>
                  <a:bodyPr/>
                  <a:lstStyle/>
                  <a:p>
                    <a:fld id="{9B5050A1-D8F2-4E57-BD3D-F7DA9F998CD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4-3FE8-4082-98D1-73A01CA6331F}"/>
                </c:ext>
              </c:extLst>
            </c:dLbl>
            <c:dLbl>
              <c:idx val="260"/>
              <c:tx>
                <c:rich>
                  <a:bodyPr/>
                  <a:lstStyle/>
                  <a:p>
                    <a:fld id="{46BC2ADB-1E9D-4B2A-A04E-2B28E88A9A2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5-3FE8-4082-98D1-73A01CA6331F}"/>
                </c:ext>
              </c:extLst>
            </c:dLbl>
            <c:dLbl>
              <c:idx val="261"/>
              <c:tx>
                <c:rich>
                  <a:bodyPr/>
                  <a:lstStyle/>
                  <a:p>
                    <a:fld id="{B1987AAF-CC8F-4F38-9E6B-7E4DAEC1287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6-3FE8-4082-98D1-73A01CA6331F}"/>
                </c:ext>
              </c:extLst>
            </c:dLbl>
            <c:dLbl>
              <c:idx val="262"/>
              <c:tx>
                <c:rich>
                  <a:bodyPr/>
                  <a:lstStyle/>
                  <a:p>
                    <a:fld id="{EC79B727-E053-4EE5-88F7-6678FC40B72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7-3FE8-4082-98D1-73A01CA6331F}"/>
                </c:ext>
              </c:extLst>
            </c:dLbl>
            <c:dLbl>
              <c:idx val="263"/>
              <c:tx>
                <c:rich>
                  <a:bodyPr/>
                  <a:lstStyle/>
                  <a:p>
                    <a:fld id="{EF7F7A43-0570-4C93-BA4E-DD7B37FBB24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8-3FE8-4082-98D1-73A01CA6331F}"/>
                </c:ext>
              </c:extLst>
            </c:dLbl>
            <c:dLbl>
              <c:idx val="264"/>
              <c:tx>
                <c:rich>
                  <a:bodyPr/>
                  <a:lstStyle/>
                  <a:p>
                    <a:fld id="{20B1EC2F-0F9F-4939-8EE1-4B00D6AB56E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9-3FE8-4082-98D1-73A01CA6331F}"/>
                </c:ext>
              </c:extLst>
            </c:dLbl>
            <c:dLbl>
              <c:idx val="265"/>
              <c:tx>
                <c:rich>
                  <a:bodyPr/>
                  <a:lstStyle/>
                  <a:p>
                    <a:fld id="{ECDE70D9-9EA1-499F-9718-3D3F73C3273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A-3FE8-4082-98D1-73A01CA6331F}"/>
                </c:ext>
              </c:extLst>
            </c:dLbl>
            <c:dLbl>
              <c:idx val="266"/>
              <c:tx>
                <c:rich>
                  <a:bodyPr/>
                  <a:lstStyle/>
                  <a:p>
                    <a:fld id="{8A3F187D-749D-4ED2-A119-95B3768EC4E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B-3FE8-4082-98D1-73A01CA6331F}"/>
                </c:ext>
              </c:extLst>
            </c:dLbl>
            <c:dLbl>
              <c:idx val="267"/>
              <c:tx>
                <c:rich>
                  <a:bodyPr/>
                  <a:lstStyle/>
                  <a:p>
                    <a:fld id="{9C90AD7D-8EB1-40C6-8C3D-52F80BB3A47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C-3FE8-4082-98D1-73A01CA6331F}"/>
                </c:ext>
              </c:extLst>
            </c:dLbl>
            <c:dLbl>
              <c:idx val="268"/>
              <c:tx>
                <c:rich>
                  <a:bodyPr/>
                  <a:lstStyle/>
                  <a:p>
                    <a:fld id="{D99452A3-8727-4B88-A9CB-2779819549F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D-3FE8-4082-98D1-73A01CA6331F}"/>
                </c:ext>
              </c:extLst>
            </c:dLbl>
            <c:dLbl>
              <c:idx val="269"/>
              <c:tx>
                <c:rich>
                  <a:bodyPr/>
                  <a:lstStyle/>
                  <a:p>
                    <a:fld id="{6CB8BCA6-AA13-4873-90D7-45BEB6BA6B7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E-3FE8-4082-98D1-73A01CA6331F}"/>
                </c:ext>
              </c:extLst>
            </c:dLbl>
            <c:dLbl>
              <c:idx val="270"/>
              <c:tx>
                <c:rich>
                  <a:bodyPr/>
                  <a:lstStyle/>
                  <a:p>
                    <a:fld id="{F35C3E64-8A77-4173-8907-7D358A80014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F-3FE8-4082-98D1-73A01CA6331F}"/>
                </c:ext>
              </c:extLst>
            </c:dLbl>
            <c:dLbl>
              <c:idx val="271"/>
              <c:tx>
                <c:rich>
                  <a:bodyPr/>
                  <a:lstStyle/>
                  <a:p>
                    <a:fld id="{30AE3488-794F-4353-AE94-2E09D8438C3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10-3FE8-4082-98D1-73A01CA6331F}"/>
                </c:ext>
              </c:extLst>
            </c:dLbl>
            <c:dLbl>
              <c:idx val="272"/>
              <c:tx>
                <c:rich>
                  <a:bodyPr/>
                  <a:lstStyle/>
                  <a:p>
                    <a:fld id="{62619B9F-E2AD-49F7-A1E0-12DFBC47589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11-3FE8-4082-98D1-73A01CA6331F}"/>
                </c:ext>
              </c:extLst>
            </c:dLbl>
            <c:dLbl>
              <c:idx val="273"/>
              <c:tx>
                <c:rich>
                  <a:bodyPr/>
                  <a:lstStyle/>
                  <a:p>
                    <a:fld id="{78A622F8-DFCD-46DC-BACB-8652309DDA2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12-3FE8-4082-98D1-73A01CA6331F}"/>
                </c:ext>
              </c:extLst>
            </c:dLbl>
            <c:dLbl>
              <c:idx val="274"/>
              <c:tx>
                <c:rich>
                  <a:bodyPr/>
                  <a:lstStyle/>
                  <a:p>
                    <a:fld id="{C6D7C882-FDCE-46C9-8B1A-9ED1FA01F03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13-3FE8-4082-98D1-73A01CA6331F}"/>
                </c:ext>
              </c:extLst>
            </c:dLbl>
            <c:dLbl>
              <c:idx val="275"/>
              <c:tx>
                <c:rich>
                  <a:bodyPr/>
                  <a:lstStyle/>
                  <a:p>
                    <a:fld id="{75A3202B-5F75-4658-AF40-71B77E98FEC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14-3FE8-4082-98D1-73A01CA6331F}"/>
                </c:ext>
              </c:extLst>
            </c:dLbl>
            <c:dLbl>
              <c:idx val="276"/>
              <c:tx>
                <c:rich>
                  <a:bodyPr/>
                  <a:lstStyle/>
                  <a:p>
                    <a:fld id="{7E9D4CFD-047A-4423-BAF8-6ED6296DA2A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15-3FE8-4082-98D1-73A01CA6331F}"/>
                </c:ext>
              </c:extLst>
            </c:dLbl>
            <c:dLbl>
              <c:idx val="277"/>
              <c:tx>
                <c:rich>
                  <a:bodyPr/>
                  <a:lstStyle/>
                  <a:p>
                    <a:fld id="{6F6F4A2D-71FF-4556-8CB4-EBACF6231D0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16-3FE8-4082-98D1-73A01CA6331F}"/>
                </c:ext>
              </c:extLst>
            </c:dLbl>
            <c:dLbl>
              <c:idx val="278"/>
              <c:tx>
                <c:rich>
                  <a:bodyPr/>
                  <a:lstStyle/>
                  <a:p>
                    <a:fld id="{D3E5139A-597E-4BDC-94ED-84EDB74DB13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17-3FE8-4082-98D1-73A01CA6331F}"/>
                </c:ext>
              </c:extLst>
            </c:dLbl>
            <c:dLbl>
              <c:idx val="279"/>
              <c:tx>
                <c:rich>
                  <a:bodyPr/>
                  <a:lstStyle/>
                  <a:p>
                    <a:fld id="{B3A411BC-BE6E-4472-9BD2-7869AAC1532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18-3FE8-4082-98D1-73A01CA6331F}"/>
                </c:ext>
              </c:extLst>
            </c:dLbl>
            <c:dLbl>
              <c:idx val="280"/>
              <c:tx>
                <c:rich>
                  <a:bodyPr/>
                  <a:lstStyle/>
                  <a:p>
                    <a:fld id="{52B64D2C-DABB-4D23-82D2-5D54CA275BC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19-3FE8-4082-98D1-73A01CA6331F}"/>
                </c:ext>
              </c:extLst>
            </c:dLbl>
            <c:dLbl>
              <c:idx val="281"/>
              <c:tx>
                <c:rich>
                  <a:bodyPr/>
                  <a:lstStyle/>
                  <a:p>
                    <a:fld id="{57A93ECE-DE41-4FC3-9E1D-E0312CAF2C5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1A-3FE8-4082-98D1-73A01CA6331F}"/>
                </c:ext>
              </c:extLst>
            </c:dLbl>
            <c:dLbl>
              <c:idx val="282"/>
              <c:tx>
                <c:rich>
                  <a:bodyPr/>
                  <a:lstStyle/>
                  <a:p>
                    <a:fld id="{F04F4443-87C3-4887-BF76-8AC3C388BAA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1B-3FE8-4082-98D1-73A01CA6331F}"/>
                </c:ext>
              </c:extLst>
            </c:dLbl>
            <c:dLbl>
              <c:idx val="283"/>
              <c:tx>
                <c:rich>
                  <a:bodyPr/>
                  <a:lstStyle/>
                  <a:p>
                    <a:fld id="{3BC9CC48-2E63-4137-A26E-346A784B1CD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1C-3FE8-4082-98D1-73A01CA6331F}"/>
                </c:ext>
              </c:extLst>
            </c:dLbl>
            <c:dLbl>
              <c:idx val="284"/>
              <c:tx>
                <c:rich>
                  <a:bodyPr/>
                  <a:lstStyle/>
                  <a:p>
                    <a:fld id="{77C4733A-8A21-44AB-ABC4-8970BA69F53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1D-3FE8-4082-98D1-73A01CA6331F}"/>
                </c:ext>
              </c:extLst>
            </c:dLbl>
            <c:dLbl>
              <c:idx val="285"/>
              <c:tx>
                <c:rich>
                  <a:bodyPr/>
                  <a:lstStyle/>
                  <a:p>
                    <a:fld id="{C4F374D6-CF88-4FEE-8A49-39CFD63E9F8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1E-3FE8-4082-98D1-73A01CA6331F}"/>
                </c:ext>
              </c:extLst>
            </c:dLbl>
            <c:dLbl>
              <c:idx val="286"/>
              <c:tx>
                <c:rich>
                  <a:bodyPr/>
                  <a:lstStyle/>
                  <a:p>
                    <a:fld id="{18D5C4DC-3F26-4C0C-A8CE-88C65C2F5AE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1F-3FE8-4082-98D1-73A01CA6331F}"/>
                </c:ext>
              </c:extLst>
            </c:dLbl>
            <c:dLbl>
              <c:idx val="287"/>
              <c:tx>
                <c:rich>
                  <a:bodyPr/>
                  <a:lstStyle/>
                  <a:p>
                    <a:fld id="{0FC08E57-026E-4652-9856-36745B31619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20-3FE8-4082-98D1-73A01CA6331F}"/>
                </c:ext>
              </c:extLst>
            </c:dLbl>
            <c:dLbl>
              <c:idx val="288"/>
              <c:tx>
                <c:rich>
                  <a:bodyPr/>
                  <a:lstStyle/>
                  <a:p>
                    <a:fld id="{A2961D1E-6698-474B-94F3-E02B2565D2B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21-3FE8-4082-98D1-73A01CA6331F}"/>
                </c:ext>
              </c:extLst>
            </c:dLbl>
            <c:dLbl>
              <c:idx val="289"/>
              <c:tx>
                <c:rich>
                  <a:bodyPr/>
                  <a:lstStyle/>
                  <a:p>
                    <a:fld id="{9D21FE03-CDB4-44C0-88B4-5E4424A27BB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22-3FE8-4082-98D1-73A01CA6331F}"/>
                </c:ext>
              </c:extLst>
            </c:dLbl>
            <c:dLbl>
              <c:idx val="290"/>
              <c:tx>
                <c:rich>
                  <a:bodyPr/>
                  <a:lstStyle/>
                  <a:p>
                    <a:fld id="{E367200B-1842-4C9D-AD68-5DFE945ED47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23-3FE8-4082-98D1-73A01CA6331F}"/>
                </c:ext>
              </c:extLst>
            </c:dLbl>
            <c:dLbl>
              <c:idx val="291"/>
              <c:tx>
                <c:rich>
                  <a:bodyPr/>
                  <a:lstStyle/>
                  <a:p>
                    <a:fld id="{A026985A-4541-4F85-9142-351C61163D6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24-3FE8-4082-98D1-73A01CA6331F}"/>
                </c:ext>
              </c:extLst>
            </c:dLbl>
            <c:dLbl>
              <c:idx val="292"/>
              <c:tx>
                <c:rich>
                  <a:bodyPr/>
                  <a:lstStyle/>
                  <a:p>
                    <a:fld id="{DF16D0D1-52FB-4754-8587-BFD258AD761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25-3FE8-4082-98D1-73A01CA6331F}"/>
                </c:ext>
              </c:extLst>
            </c:dLbl>
            <c:dLbl>
              <c:idx val="293"/>
              <c:tx>
                <c:rich>
                  <a:bodyPr/>
                  <a:lstStyle/>
                  <a:p>
                    <a:fld id="{3C4B1EB8-FAF2-4ECD-85D5-1F8EFF7A703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26-3FE8-4082-98D1-73A01CA6331F}"/>
                </c:ext>
              </c:extLst>
            </c:dLbl>
            <c:dLbl>
              <c:idx val="294"/>
              <c:tx>
                <c:rich>
                  <a:bodyPr/>
                  <a:lstStyle/>
                  <a:p>
                    <a:fld id="{8A738CF3-5AF7-480A-80E5-B08E2957E98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27-3FE8-4082-98D1-73A01CA6331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18288" tIns="19050" rIns="18288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  <a:alpha val="34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DataLabelsRange val="1"/>
                <c15:showLeaderLines val="0"/>
              </c:ext>
            </c:extLst>
          </c:dLbls>
          <c:trendline>
            <c:spPr>
              <a:ln w="31750" cap="rnd">
                <a:solidFill>
                  <a:srgbClr val="C00000"/>
                </a:solidFill>
                <a:prstDash val="solid"/>
              </a:ln>
              <a:effectLst/>
            </c:spPr>
            <c:trendlineType val="power"/>
            <c:dispRSqr val="0"/>
            <c:dispEq val="0"/>
          </c:trendline>
          <c:xVal>
            <c:numRef>
              <c:f>Data!$F$2:$F$296</c:f>
              <c:numCache>
                <c:formatCode>_("$"* #,##0_);_("$"* \(#,##0\);_("$"* "-"??_);_(@_)</c:formatCode>
                <c:ptCount val="295"/>
                <c:pt idx="0">
                  <c:v>256099.68300333753</c:v>
                </c:pt>
                <c:pt idx="1">
                  <c:v>76115.394672066061</c:v>
                </c:pt>
                <c:pt idx="2">
                  <c:v>103517.7918547867</c:v>
                </c:pt>
                <c:pt idx="3">
                  <c:v>263012.45538727101</c:v>
                </c:pt>
                <c:pt idx="4">
                  <c:v>127518.41668312358</c:v>
                </c:pt>
                <c:pt idx="5">
                  <c:v>94449.934651241914</c:v>
                </c:pt>
                <c:pt idx="6">
                  <c:v>100965.86511494739</c:v>
                </c:pt>
                <c:pt idx="7">
                  <c:v>110634.28789986092</c:v>
                </c:pt>
                <c:pt idx="8">
                  <c:v>98867.543012081471</c:v>
                </c:pt>
                <c:pt idx="9">
                  <c:v>193080.41716420645</c:v>
                </c:pt>
                <c:pt idx="10">
                  <c:v>143297.60046349943</c:v>
                </c:pt>
                <c:pt idx="11">
                  <c:v>119349.96766926321</c:v>
                </c:pt>
                <c:pt idx="12">
                  <c:v>398384.49081128213</c:v>
                </c:pt>
                <c:pt idx="13">
                  <c:v>123611.28869266617</c:v>
                </c:pt>
                <c:pt idx="14">
                  <c:v>241570.88046260658</c:v>
                </c:pt>
                <c:pt idx="15">
                  <c:v>91622.133924991314</c:v>
                </c:pt>
                <c:pt idx="16">
                  <c:v>82223.464019743682</c:v>
                </c:pt>
                <c:pt idx="17">
                  <c:v>76397.988945776116</c:v>
                </c:pt>
                <c:pt idx="18">
                  <c:v>63623.426078808749</c:v>
                </c:pt>
                <c:pt idx="19">
                  <c:v>118479.81208959938</c:v>
                </c:pt>
                <c:pt idx="20">
                  <c:v>158702.2002826698</c:v>
                </c:pt>
                <c:pt idx="21">
                  <c:v>158993.70512744342</c:v>
                </c:pt>
                <c:pt idx="22">
                  <c:v>104836.89325226161</c:v>
                </c:pt>
                <c:pt idx="23">
                  <c:v>89152.666038392737</c:v>
                </c:pt>
                <c:pt idx="24">
                  <c:v>103092.92030449181</c:v>
                </c:pt>
                <c:pt idx="25">
                  <c:v>106598.81299110984</c:v>
                </c:pt>
                <c:pt idx="26">
                  <c:v>68167.620713941506</c:v>
                </c:pt>
                <c:pt idx="27">
                  <c:v>95849.748498263303</c:v>
                </c:pt>
                <c:pt idx="28">
                  <c:v>131568.55876329524</c:v>
                </c:pt>
                <c:pt idx="29">
                  <c:v>99655.928981817677</c:v>
                </c:pt>
                <c:pt idx="30">
                  <c:v>137353.60587180554</c:v>
                </c:pt>
                <c:pt idx="31">
                  <c:v>100408.05220032492</c:v>
                </c:pt>
                <c:pt idx="32">
                  <c:v>122557.24207888299</c:v>
                </c:pt>
                <c:pt idx="33">
                  <c:v>97610.180120957142</c:v>
                </c:pt>
                <c:pt idx="34">
                  <c:v>166840.5075088795</c:v>
                </c:pt>
                <c:pt idx="35">
                  <c:v>139564.28909094693</c:v>
                </c:pt>
                <c:pt idx="36">
                  <c:v>172256.95987416248</c:v>
                </c:pt>
                <c:pt idx="37">
                  <c:v>105671.49455178744</c:v>
                </c:pt>
                <c:pt idx="38">
                  <c:v>106965.34588113088</c:v>
                </c:pt>
                <c:pt idx="39">
                  <c:v>100669.09007427414</c:v>
                </c:pt>
                <c:pt idx="40">
                  <c:v>146239.41061924896</c:v>
                </c:pt>
                <c:pt idx="41">
                  <c:v>69959.583297999459</c:v>
                </c:pt>
                <c:pt idx="42">
                  <c:v>94539.704627630519</c:v>
                </c:pt>
                <c:pt idx="43">
                  <c:v>105093.44140888608</c:v>
                </c:pt>
                <c:pt idx="44">
                  <c:v>55621.198452888872</c:v>
                </c:pt>
                <c:pt idx="45">
                  <c:v>117267.83722483304</c:v>
                </c:pt>
                <c:pt idx="46">
                  <c:v>150713.06330002873</c:v>
                </c:pt>
                <c:pt idx="47">
                  <c:v>129606.1672314384</c:v>
                </c:pt>
                <c:pt idx="48">
                  <c:v>199227.25632814883</c:v>
                </c:pt>
                <c:pt idx="49">
                  <c:v>141818.76059514942</c:v>
                </c:pt>
                <c:pt idx="50">
                  <c:v>84111.600072040543</c:v>
                </c:pt>
                <c:pt idx="51">
                  <c:v>117735.38966095792</c:v>
                </c:pt>
                <c:pt idx="52">
                  <c:v>86178.635059046297</c:v>
                </c:pt>
                <c:pt idx="53">
                  <c:v>85840.159595400604</c:v>
                </c:pt>
                <c:pt idx="54">
                  <c:v>108391.34020927752</c:v>
                </c:pt>
                <c:pt idx="55">
                  <c:v>65972.32808946172</c:v>
                </c:pt>
                <c:pt idx="56">
                  <c:v>119848.8088380855</c:v>
                </c:pt>
                <c:pt idx="57">
                  <c:v>74035.187119600698</c:v>
                </c:pt>
                <c:pt idx="58">
                  <c:v>67540.37223514705</c:v>
                </c:pt>
                <c:pt idx="59">
                  <c:v>94639.642828022013</c:v>
                </c:pt>
                <c:pt idx="60">
                  <c:v>133505.83549195423</c:v>
                </c:pt>
                <c:pt idx="61">
                  <c:v>86928.464270140626</c:v>
                </c:pt>
                <c:pt idx="62">
                  <c:v>154601.04376939879</c:v>
                </c:pt>
                <c:pt idx="63">
                  <c:v>493604.90841081995</c:v>
                </c:pt>
                <c:pt idx="64">
                  <c:v>69031.997100248554</c:v>
                </c:pt>
                <c:pt idx="65">
                  <c:v>101510.01443208108</c:v>
                </c:pt>
                <c:pt idx="66">
                  <c:v>80045.917649308438</c:v>
                </c:pt>
                <c:pt idx="67">
                  <c:v>110198.12530980098</c:v>
                </c:pt>
                <c:pt idx="68">
                  <c:v>47108.591015089165</c:v>
                </c:pt>
                <c:pt idx="69">
                  <c:v>129820.8092209857</c:v>
                </c:pt>
                <c:pt idx="70">
                  <c:v>94676.979448931728</c:v>
                </c:pt>
                <c:pt idx="71">
                  <c:v>292598.05374579126</c:v>
                </c:pt>
                <c:pt idx="72">
                  <c:v>94924.720104333872</c:v>
                </c:pt>
                <c:pt idx="73">
                  <c:v>149423.76212100362</c:v>
                </c:pt>
                <c:pt idx="74">
                  <c:v>156804.15561880279</c:v>
                </c:pt>
                <c:pt idx="75">
                  <c:v>54718.062667450824</c:v>
                </c:pt>
                <c:pt idx="76">
                  <c:v>91206.995409864467</c:v>
                </c:pt>
                <c:pt idx="77">
                  <c:v>86968.197968480032</c:v>
                </c:pt>
                <c:pt idx="78">
                  <c:v>114973.16828789531</c:v>
                </c:pt>
                <c:pt idx="79">
                  <c:v>48190.826716353731</c:v>
                </c:pt>
                <c:pt idx="80">
                  <c:v>60196.033561372198</c:v>
                </c:pt>
                <c:pt idx="81">
                  <c:v>93438.132858625249</c:v>
                </c:pt>
                <c:pt idx="82">
                  <c:v>113301.73115069812</c:v>
                </c:pt>
                <c:pt idx="83">
                  <c:v>170980.08348873907</c:v>
                </c:pt>
                <c:pt idx="84">
                  <c:v>87007.530706243604</c:v>
                </c:pt>
                <c:pt idx="85">
                  <c:v>141732.74074248562</c:v>
                </c:pt>
                <c:pt idx="86">
                  <c:v>119417.95516930475</c:v>
                </c:pt>
                <c:pt idx="87">
                  <c:v>69740.550533859874</c:v>
                </c:pt>
                <c:pt idx="88">
                  <c:v>192258.25173724213</c:v>
                </c:pt>
                <c:pt idx="89">
                  <c:v>285951.69797608815</c:v>
                </c:pt>
                <c:pt idx="90">
                  <c:v>116708.41083916085</c:v>
                </c:pt>
                <c:pt idx="91">
                  <c:v>134114.93606455618</c:v>
                </c:pt>
                <c:pt idx="92">
                  <c:v>105256.61557919798</c:v>
                </c:pt>
                <c:pt idx="93">
                  <c:v>255044.97914625611</c:v>
                </c:pt>
                <c:pt idx="94">
                  <c:v>72399.80749799058</c:v>
                </c:pt>
                <c:pt idx="95">
                  <c:v>74255.339260124194</c:v>
                </c:pt>
                <c:pt idx="96">
                  <c:v>77960.227173628678</c:v>
                </c:pt>
                <c:pt idx="97">
                  <c:v>86185.912137681153</c:v>
                </c:pt>
                <c:pt idx="98">
                  <c:v>140325.2714277379</c:v>
                </c:pt>
                <c:pt idx="99">
                  <c:v>71797.423493926792</c:v>
                </c:pt>
                <c:pt idx="100">
                  <c:v>123673.32527559056</c:v>
                </c:pt>
                <c:pt idx="101">
                  <c:v>139489.08261881024</c:v>
                </c:pt>
                <c:pt idx="102">
                  <c:v>79008.927779035541</c:v>
                </c:pt>
                <c:pt idx="103">
                  <c:v>73381.47774521164</c:v>
                </c:pt>
                <c:pt idx="104">
                  <c:v>134846.73520961212</c:v>
                </c:pt>
                <c:pt idx="105">
                  <c:v>237927.61961625412</c:v>
                </c:pt>
                <c:pt idx="106">
                  <c:v>106356.1422706006</c:v>
                </c:pt>
                <c:pt idx="107">
                  <c:v>97635.910497315621</c:v>
                </c:pt>
                <c:pt idx="108">
                  <c:v>89219.048919392517</c:v>
                </c:pt>
                <c:pt idx="109">
                  <c:v>107522.64118946205</c:v>
                </c:pt>
                <c:pt idx="110">
                  <c:v>116432.82472447219</c:v>
                </c:pt>
                <c:pt idx="111">
                  <c:v>52975.38765365148</c:v>
                </c:pt>
                <c:pt idx="112">
                  <c:v>119874.13891801216</c:v>
                </c:pt>
                <c:pt idx="113">
                  <c:v>94611.777443738189</c:v>
                </c:pt>
                <c:pt idx="114">
                  <c:v>117284.67850969848</c:v>
                </c:pt>
                <c:pt idx="115">
                  <c:v>116931.39105382866</c:v>
                </c:pt>
                <c:pt idx="116">
                  <c:v>59151.11696621812</c:v>
                </c:pt>
                <c:pt idx="117">
                  <c:v>104474.36567844926</c:v>
                </c:pt>
                <c:pt idx="118">
                  <c:v>96251.176399026765</c:v>
                </c:pt>
                <c:pt idx="119">
                  <c:v>103563.79491638795</c:v>
                </c:pt>
                <c:pt idx="120">
                  <c:v>237675.67044629899</c:v>
                </c:pt>
                <c:pt idx="121">
                  <c:v>50168.579061820441</c:v>
                </c:pt>
                <c:pt idx="122">
                  <c:v>179140.52912273517</c:v>
                </c:pt>
                <c:pt idx="123">
                  <c:v>72461.606590225987</c:v>
                </c:pt>
                <c:pt idx="124">
                  <c:v>77732.838808510642</c:v>
                </c:pt>
                <c:pt idx="125">
                  <c:v>289750.98334827716</c:v>
                </c:pt>
                <c:pt idx="126">
                  <c:v>101548.45278505524</c:v>
                </c:pt>
                <c:pt idx="127">
                  <c:v>89677.621649020046</c:v>
                </c:pt>
                <c:pt idx="128">
                  <c:v>248806.03200345318</c:v>
                </c:pt>
                <c:pt idx="129">
                  <c:v>77599.58275991492</c:v>
                </c:pt>
                <c:pt idx="130">
                  <c:v>252692.24173228347</c:v>
                </c:pt>
                <c:pt idx="131">
                  <c:v>82491.523253624546</c:v>
                </c:pt>
                <c:pt idx="132">
                  <c:v>109472.0890839144</c:v>
                </c:pt>
                <c:pt idx="133">
                  <c:v>132303.83862815885</c:v>
                </c:pt>
                <c:pt idx="134">
                  <c:v>76736.87999214993</c:v>
                </c:pt>
                <c:pt idx="135">
                  <c:v>73309.358393028582</c:v>
                </c:pt>
                <c:pt idx="136">
                  <c:v>92679.071826502186</c:v>
                </c:pt>
                <c:pt idx="137">
                  <c:v>155374.60518190361</c:v>
                </c:pt>
                <c:pt idx="138">
                  <c:v>91608.61357747452</c:v>
                </c:pt>
                <c:pt idx="139">
                  <c:v>81307.601163831685</c:v>
                </c:pt>
                <c:pt idx="140">
                  <c:v>57795.160915430002</c:v>
                </c:pt>
                <c:pt idx="141">
                  <c:v>101526.8436667474</c:v>
                </c:pt>
                <c:pt idx="142">
                  <c:v>154292.58950511945</c:v>
                </c:pt>
                <c:pt idx="143">
                  <c:v>162140.46259823421</c:v>
                </c:pt>
                <c:pt idx="144">
                  <c:v>123493.99901960784</c:v>
                </c:pt>
                <c:pt idx="145">
                  <c:v>94234.715950010592</c:v>
                </c:pt>
                <c:pt idx="146">
                  <c:v>199541.16931372549</c:v>
                </c:pt>
                <c:pt idx="147">
                  <c:v>54539.447019867548</c:v>
                </c:pt>
                <c:pt idx="148">
                  <c:v>160957.43892452572</c:v>
                </c:pt>
                <c:pt idx="149">
                  <c:v>177308.83743915032</c:v>
                </c:pt>
                <c:pt idx="150">
                  <c:v>38733.928716444847</c:v>
                </c:pt>
                <c:pt idx="151">
                  <c:v>130068.38446029776</c:v>
                </c:pt>
                <c:pt idx="152">
                  <c:v>99280.452136917418</c:v>
                </c:pt>
                <c:pt idx="153">
                  <c:v>312393.81554216868</c:v>
                </c:pt>
                <c:pt idx="154">
                  <c:v>100704.78895391368</c:v>
                </c:pt>
                <c:pt idx="155">
                  <c:v>124451.60640938841</c:v>
                </c:pt>
                <c:pt idx="156">
                  <c:v>44803.960071513706</c:v>
                </c:pt>
                <c:pt idx="157">
                  <c:v>84577.194085933676</c:v>
                </c:pt>
                <c:pt idx="158">
                  <c:v>421173.66409888928</c:v>
                </c:pt>
                <c:pt idx="159">
                  <c:v>391911.30688566016</c:v>
                </c:pt>
                <c:pt idx="160">
                  <c:v>179499.55309848289</c:v>
                </c:pt>
                <c:pt idx="161">
                  <c:v>88858.6304388422</c:v>
                </c:pt>
                <c:pt idx="162">
                  <c:v>89116.965625702083</c:v>
                </c:pt>
                <c:pt idx="163">
                  <c:v>109192.98361391695</c:v>
                </c:pt>
                <c:pt idx="164">
                  <c:v>85316.11525735294</c:v>
                </c:pt>
                <c:pt idx="165">
                  <c:v>58715.714329361443</c:v>
                </c:pt>
                <c:pt idx="166">
                  <c:v>65293.938067150637</c:v>
                </c:pt>
                <c:pt idx="167">
                  <c:v>94612.761871508381</c:v>
                </c:pt>
                <c:pt idx="168">
                  <c:v>185005.74740882916</c:v>
                </c:pt>
                <c:pt idx="169">
                  <c:v>123874.68130696141</c:v>
                </c:pt>
                <c:pt idx="170">
                  <c:v>199009.40514631686</c:v>
                </c:pt>
                <c:pt idx="171">
                  <c:v>75750.90479375697</c:v>
                </c:pt>
                <c:pt idx="172">
                  <c:v>135147.73930519668</c:v>
                </c:pt>
                <c:pt idx="173">
                  <c:v>110714.94514892362</c:v>
                </c:pt>
                <c:pt idx="174">
                  <c:v>208643.63247422679</c:v>
                </c:pt>
                <c:pt idx="175">
                  <c:v>103314.8683104511</c:v>
                </c:pt>
                <c:pt idx="176">
                  <c:v>106346.45351939257</c:v>
                </c:pt>
                <c:pt idx="177">
                  <c:v>90952.044628956923</c:v>
                </c:pt>
                <c:pt idx="178">
                  <c:v>97200.863984168871</c:v>
                </c:pt>
                <c:pt idx="179">
                  <c:v>171815.60434923726</c:v>
                </c:pt>
                <c:pt idx="180">
                  <c:v>98773.540795684428</c:v>
                </c:pt>
                <c:pt idx="181">
                  <c:v>60240.445138511677</c:v>
                </c:pt>
                <c:pt idx="182">
                  <c:v>254043.66863693355</c:v>
                </c:pt>
                <c:pt idx="183">
                  <c:v>78164.35982601819</c:v>
                </c:pt>
                <c:pt idx="184">
                  <c:v>133907.52900000001</c:v>
                </c:pt>
                <c:pt idx="185">
                  <c:v>195137.74417344172</c:v>
                </c:pt>
                <c:pt idx="186">
                  <c:v>138772.21469298247</c:v>
                </c:pt>
                <c:pt idx="187">
                  <c:v>118989.29070034443</c:v>
                </c:pt>
                <c:pt idx="188">
                  <c:v>128962.69155714854</c:v>
                </c:pt>
                <c:pt idx="189">
                  <c:v>113838.29586656998</c:v>
                </c:pt>
                <c:pt idx="190">
                  <c:v>62318.308419497786</c:v>
                </c:pt>
                <c:pt idx="191">
                  <c:v>41698.462667916276</c:v>
                </c:pt>
                <c:pt idx="192">
                  <c:v>29942.333034111311</c:v>
                </c:pt>
                <c:pt idx="193">
                  <c:v>133561.93337523571</c:v>
                </c:pt>
                <c:pt idx="194">
                  <c:v>156499.20171265461</c:v>
                </c:pt>
                <c:pt idx="195">
                  <c:v>122241.29730912273</c:v>
                </c:pt>
                <c:pt idx="196">
                  <c:v>93669.215155203899</c:v>
                </c:pt>
                <c:pt idx="197">
                  <c:v>145694.36473880598</c:v>
                </c:pt>
                <c:pt idx="198">
                  <c:v>200063.11445942373</c:v>
                </c:pt>
                <c:pt idx="199">
                  <c:v>124073.08048561151</c:v>
                </c:pt>
                <c:pt idx="200">
                  <c:v>317079.89463781752</c:v>
                </c:pt>
                <c:pt idx="201">
                  <c:v>152126.04549248746</c:v>
                </c:pt>
                <c:pt idx="202">
                  <c:v>119672.38273195876</c:v>
                </c:pt>
                <c:pt idx="203">
                  <c:v>270440.69387755101</c:v>
                </c:pt>
                <c:pt idx="204">
                  <c:v>119289.91423439606</c:v>
                </c:pt>
                <c:pt idx="205">
                  <c:v>84329.174183976254</c:v>
                </c:pt>
                <c:pt idx="206">
                  <c:v>121842.68308351177</c:v>
                </c:pt>
                <c:pt idx="207">
                  <c:v>63602.697089947091</c:v>
                </c:pt>
                <c:pt idx="208">
                  <c:v>173384.50841423948</c:v>
                </c:pt>
                <c:pt idx="209">
                  <c:v>146519.51566757495</c:v>
                </c:pt>
                <c:pt idx="210">
                  <c:v>121697.42427616926</c:v>
                </c:pt>
                <c:pt idx="211">
                  <c:v>111319.47277386292</c:v>
                </c:pt>
                <c:pt idx="212">
                  <c:v>124736.71453287198</c:v>
                </c:pt>
                <c:pt idx="213">
                  <c:v>148348.70007423905</c:v>
                </c:pt>
                <c:pt idx="214">
                  <c:v>117443.94152046784</c:v>
                </c:pt>
                <c:pt idx="215">
                  <c:v>127523.58670774648</c:v>
                </c:pt>
                <c:pt idx="216">
                  <c:v>110185.99625340599</c:v>
                </c:pt>
                <c:pt idx="217">
                  <c:v>172334.38469135802</c:v>
                </c:pt>
                <c:pt idx="218">
                  <c:v>506846.04302325583</c:v>
                </c:pt>
                <c:pt idx="219">
                  <c:v>169230.95253790377</c:v>
                </c:pt>
                <c:pt idx="220">
                  <c:v>247099.24332344215</c:v>
                </c:pt>
                <c:pt idx="221">
                  <c:v>198782.25087108015</c:v>
                </c:pt>
                <c:pt idx="222">
                  <c:v>148113.73854961831</c:v>
                </c:pt>
                <c:pt idx="223">
                  <c:v>138504.48055372445</c:v>
                </c:pt>
                <c:pt idx="224">
                  <c:v>69165.30072309656</c:v>
                </c:pt>
                <c:pt idx="225">
                  <c:v>54554.937241948799</c:v>
                </c:pt>
                <c:pt idx="226">
                  <c:v>104008.51840168244</c:v>
                </c:pt>
                <c:pt idx="227">
                  <c:v>165194.05431093008</c:v>
                </c:pt>
                <c:pt idx="228">
                  <c:v>211419.98103736754</c:v>
                </c:pt>
                <c:pt idx="229">
                  <c:v>88301.237250554317</c:v>
                </c:pt>
                <c:pt idx="230">
                  <c:v>236510.11344537814</c:v>
                </c:pt>
                <c:pt idx="231">
                  <c:v>16916.863817097415</c:v>
                </c:pt>
                <c:pt idx="232">
                  <c:v>107652.62244897959</c:v>
                </c:pt>
                <c:pt idx="233">
                  <c:v>196739.05989110708</c:v>
                </c:pt>
                <c:pt idx="234">
                  <c:v>246942.22757318226</c:v>
                </c:pt>
                <c:pt idx="235">
                  <c:v>77254.34274458306</c:v>
                </c:pt>
                <c:pt idx="236">
                  <c:v>120869.17432784042</c:v>
                </c:pt>
                <c:pt idx="237">
                  <c:v>107671.70742857143</c:v>
                </c:pt>
                <c:pt idx="238">
                  <c:v>93118.743288590602</c:v>
                </c:pt>
                <c:pt idx="239">
                  <c:v>201729.80679156908</c:v>
                </c:pt>
                <c:pt idx="240">
                  <c:v>142040.31879194631</c:v>
                </c:pt>
                <c:pt idx="241">
                  <c:v>104520.05493741308</c:v>
                </c:pt>
                <c:pt idx="242">
                  <c:v>209812.74285714285</c:v>
                </c:pt>
                <c:pt idx="243">
                  <c:v>100850.4</c:v>
                </c:pt>
                <c:pt idx="244">
                  <c:v>86478.14598903837</c:v>
                </c:pt>
                <c:pt idx="245">
                  <c:v>152954.54957264959</c:v>
                </c:pt>
                <c:pt idx="246">
                  <c:v>1242262.855233853</c:v>
                </c:pt>
                <c:pt idx="247">
                  <c:v>11623.618195376584</c:v>
                </c:pt>
                <c:pt idx="248">
                  <c:v>181933.95864406781</c:v>
                </c:pt>
                <c:pt idx="249">
                  <c:v>130113.51492537314</c:v>
                </c:pt>
                <c:pt idx="250">
                  <c:v>460290.58648431214</c:v>
                </c:pt>
                <c:pt idx="251">
                  <c:v>271824.47257876315</c:v>
                </c:pt>
                <c:pt idx="252">
                  <c:v>150152.875</c:v>
                </c:pt>
                <c:pt idx="253">
                  <c:v>139145.95865921787</c:v>
                </c:pt>
                <c:pt idx="254">
                  <c:v>214250.40827586208</c:v>
                </c:pt>
                <c:pt idx="255">
                  <c:v>203776.27978478093</c:v>
                </c:pt>
                <c:pt idx="256">
                  <c:v>1270174.7573333334</c:v>
                </c:pt>
                <c:pt idx="257">
                  <c:v>246030.62790697673</c:v>
                </c:pt>
                <c:pt idx="258">
                  <c:v>316107.77777777775</c:v>
                </c:pt>
                <c:pt idx="259">
                  <c:v>125118.52141057934</c:v>
                </c:pt>
                <c:pt idx="260">
                  <c:v>126495.46186440678</c:v>
                </c:pt>
                <c:pt idx="261">
                  <c:v>178898.63065326633</c:v>
                </c:pt>
                <c:pt idx="262">
                  <c:v>136506.6913716814</c:v>
                </c:pt>
                <c:pt idx="263">
                  <c:v>189289.285115304</c:v>
                </c:pt>
                <c:pt idx="264">
                  <c:v>63667.861952861953</c:v>
                </c:pt>
                <c:pt idx="265">
                  <c:v>71902.928698752221</c:v>
                </c:pt>
                <c:pt idx="266">
                  <c:v>324716.25689404935</c:v>
                </c:pt>
                <c:pt idx="267">
                  <c:v>280364.95670995669</c:v>
                </c:pt>
                <c:pt idx="268">
                  <c:v>82772.286016949147</c:v>
                </c:pt>
                <c:pt idx="269">
                  <c:v>164372.69126506025</c:v>
                </c:pt>
                <c:pt idx="270">
                  <c:v>84573.312101910822</c:v>
                </c:pt>
                <c:pt idx="271">
                  <c:v>210115.89375928679</c:v>
                </c:pt>
                <c:pt idx="272">
                  <c:v>142385.95562130178</c:v>
                </c:pt>
                <c:pt idx="273">
                  <c:v>196750.33801169592</c:v>
                </c:pt>
                <c:pt idx="274">
                  <c:v>198270.80569948186</c:v>
                </c:pt>
                <c:pt idx="275">
                  <c:v>250958.9163059163</c:v>
                </c:pt>
                <c:pt idx="276">
                  <c:v>139625.38683127571</c:v>
                </c:pt>
                <c:pt idx="277">
                  <c:v>165335.60443037975</c:v>
                </c:pt>
                <c:pt idx="278">
                  <c:v>175183.56561922366</c:v>
                </c:pt>
                <c:pt idx="279">
                  <c:v>73668.17424242424</c:v>
                </c:pt>
                <c:pt idx="280">
                  <c:v>181132.76655052265</c:v>
                </c:pt>
                <c:pt idx="281">
                  <c:v>152560.90763546797</c:v>
                </c:pt>
                <c:pt idx="282">
                  <c:v>212419.80427046263</c:v>
                </c:pt>
                <c:pt idx="283">
                  <c:v>300564.81283422461</c:v>
                </c:pt>
                <c:pt idx="284">
                  <c:v>601475.32530120481</c:v>
                </c:pt>
                <c:pt idx="285">
                  <c:v>34434.606786427146</c:v>
                </c:pt>
                <c:pt idx="286">
                  <c:v>189616.07952286283</c:v>
                </c:pt>
                <c:pt idx="287">
                  <c:v>763223.45291479817</c:v>
                </c:pt>
                <c:pt idx="288">
                  <c:v>126935.00229885058</c:v>
                </c:pt>
                <c:pt idx="289">
                  <c:v>71809.167182662539</c:v>
                </c:pt>
                <c:pt idx="290">
                  <c:v>123129.92561983471</c:v>
                </c:pt>
                <c:pt idx="291">
                  <c:v>413521.75</c:v>
                </c:pt>
                <c:pt idx="292">
                  <c:v>787248.41563786007</c:v>
                </c:pt>
                <c:pt idx="293">
                  <c:v>618281.19736842101</c:v>
                </c:pt>
                <c:pt idx="294">
                  <c:v>250855.21621621621</c:v>
                </c:pt>
              </c:numCache>
            </c:numRef>
          </c:xVal>
          <c:yVal>
            <c:numRef>
              <c:f>Data!$M$2:$M$296</c:f>
              <c:numCache>
                <c:formatCode>_("$"* #,##0.00_);_("$"* \(#,##0.00\);_("$"* "-"??_);_(@_)</c:formatCode>
                <c:ptCount val="295"/>
                <c:pt idx="0">
                  <c:v>1.1557236449448876</c:v>
                </c:pt>
                <c:pt idx="1">
                  <c:v>5.2130233432265616</c:v>
                </c:pt>
                <c:pt idx="2">
                  <c:v>4.987184157255796</c:v>
                </c:pt>
                <c:pt idx="3">
                  <c:v>1.4440951390900694</c:v>
                </c:pt>
                <c:pt idx="4">
                  <c:v>3.7312645891483576</c:v>
                </c:pt>
                <c:pt idx="5">
                  <c:v>5.4858633528469225</c:v>
                </c:pt>
                <c:pt idx="6">
                  <c:v>4.2827964705115997</c:v>
                </c:pt>
                <c:pt idx="7">
                  <c:v>4.530257131219777</c:v>
                </c:pt>
                <c:pt idx="8">
                  <c:v>5.0188848196733113</c:v>
                </c:pt>
                <c:pt idx="9">
                  <c:v>2.1983312179077785</c:v>
                </c:pt>
                <c:pt idx="10">
                  <c:v>2.4426735186913393</c:v>
                </c:pt>
                <c:pt idx="11">
                  <c:v>3.4198763676623196</c:v>
                </c:pt>
                <c:pt idx="12">
                  <c:v>1.1757492938519361</c:v>
                </c:pt>
                <c:pt idx="13">
                  <c:v>3.795603161412429</c:v>
                </c:pt>
                <c:pt idx="14">
                  <c:v>1.8557647466529088</c:v>
                </c:pt>
                <c:pt idx="15">
                  <c:v>5.4698284056223452</c:v>
                </c:pt>
                <c:pt idx="16">
                  <c:v>6.7967462389577848</c:v>
                </c:pt>
                <c:pt idx="17">
                  <c:v>8.7004575973628491</c:v>
                </c:pt>
                <c:pt idx="18">
                  <c:v>10.361519782813737</c:v>
                </c:pt>
                <c:pt idx="19">
                  <c:v>4.3969704059570001</c:v>
                </c:pt>
                <c:pt idx="20">
                  <c:v>2.3287815274129948</c:v>
                </c:pt>
                <c:pt idx="21">
                  <c:v>2.7998782860011073</c:v>
                </c:pt>
                <c:pt idx="22">
                  <c:v>3.8763684502838216</c:v>
                </c:pt>
                <c:pt idx="23">
                  <c:v>4.967071345527077</c:v>
                </c:pt>
                <c:pt idx="24">
                  <c:v>4.7975173763083276</c:v>
                </c:pt>
                <c:pt idx="25">
                  <c:v>4.5336422853869545</c:v>
                </c:pt>
                <c:pt idx="26">
                  <c:v>7.6055609010467782</c:v>
                </c:pt>
                <c:pt idx="27">
                  <c:v>4.6893185048585107</c:v>
                </c:pt>
                <c:pt idx="28">
                  <c:v>2.3980709240118476</c:v>
                </c:pt>
                <c:pt idx="29">
                  <c:v>4.3788381366191098</c:v>
                </c:pt>
                <c:pt idx="30">
                  <c:v>3.5515963865977254</c:v>
                </c:pt>
                <c:pt idx="31">
                  <c:v>3.8580455335537152</c:v>
                </c:pt>
                <c:pt idx="32">
                  <c:v>3.3272757873827881</c:v>
                </c:pt>
                <c:pt idx="33">
                  <c:v>5.0834145056087499</c:v>
                </c:pt>
                <c:pt idx="34">
                  <c:v>2.5311377231221042</c:v>
                </c:pt>
                <c:pt idx="35">
                  <c:v>3.8068904932370935</c:v>
                </c:pt>
                <c:pt idx="36">
                  <c:v>2.135219670904013</c:v>
                </c:pt>
                <c:pt idx="37">
                  <c:v>5.538778061333872</c:v>
                </c:pt>
                <c:pt idx="38">
                  <c:v>4.8209085615528862</c:v>
                </c:pt>
                <c:pt idx="39">
                  <c:v>5.2681597736228101</c:v>
                </c:pt>
                <c:pt idx="40">
                  <c:v>3.7425875844212513</c:v>
                </c:pt>
                <c:pt idx="41">
                  <c:v>6.6462529385393108</c:v>
                </c:pt>
                <c:pt idx="42">
                  <c:v>5.5783154127852494</c:v>
                </c:pt>
                <c:pt idx="43">
                  <c:v>4.0622098997087539</c:v>
                </c:pt>
                <c:pt idx="44">
                  <c:v>15.864911227323635</c:v>
                </c:pt>
                <c:pt idx="45">
                  <c:v>3.8832188476603675</c:v>
                </c:pt>
                <c:pt idx="46">
                  <c:v>3.6961021853578457</c:v>
                </c:pt>
                <c:pt idx="47">
                  <c:v>3.488485017536993</c:v>
                </c:pt>
                <c:pt idx="48">
                  <c:v>2.2332476804214427</c:v>
                </c:pt>
                <c:pt idx="49">
                  <c:v>2.56747215509015</c:v>
                </c:pt>
                <c:pt idx="50">
                  <c:v>5.3603256483590265</c:v>
                </c:pt>
                <c:pt idx="51">
                  <c:v>4.5244554959360181</c:v>
                </c:pt>
                <c:pt idx="52">
                  <c:v>4.6168951456120642</c:v>
                </c:pt>
                <c:pt idx="53">
                  <c:v>5.5595201022246039</c:v>
                </c:pt>
                <c:pt idx="54">
                  <c:v>5.3874320458744016</c:v>
                </c:pt>
                <c:pt idx="55">
                  <c:v>20.38229648878993</c:v>
                </c:pt>
                <c:pt idx="56">
                  <c:v>3.9735030803857367</c:v>
                </c:pt>
                <c:pt idx="57">
                  <c:v>4.5375277251579895</c:v>
                </c:pt>
                <c:pt idx="58">
                  <c:v>7.3319846486895308</c:v>
                </c:pt>
                <c:pt idx="59">
                  <c:v>4.9819605055873515</c:v>
                </c:pt>
                <c:pt idx="60">
                  <c:v>3.4248320424664676</c:v>
                </c:pt>
                <c:pt idx="61">
                  <c:v>4.0415641522689878</c:v>
                </c:pt>
                <c:pt idx="62">
                  <c:v>2.2838075569483269</c:v>
                </c:pt>
                <c:pt idx="63">
                  <c:v>1.2571395694655221</c:v>
                </c:pt>
                <c:pt idx="64">
                  <c:v>8.0104376990603541</c:v>
                </c:pt>
                <c:pt idx="65">
                  <c:v>4.49684091135373</c:v>
                </c:pt>
                <c:pt idx="66">
                  <c:v>10.205921054608657</c:v>
                </c:pt>
                <c:pt idx="67">
                  <c:v>4.300080375800051</c:v>
                </c:pt>
                <c:pt idx="68">
                  <c:v>18.953940170952279</c:v>
                </c:pt>
                <c:pt idx="69">
                  <c:v>3.783768303950942</c:v>
                </c:pt>
                <c:pt idx="70">
                  <c:v>3.9230382406890358</c:v>
                </c:pt>
                <c:pt idx="71">
                  <c:v>1.462416030104025</c:v>
                </c:pt>
                <c:pt idx="72">
                  <c:v>6.3373236084550024</c:v>
                </c:pt>
                <c:pt idx="73">
                  <c:v>3.4057145698018254</c:v>
                </c:pt>
                <c:pt idx="74">
                  <c:v>3.0740161057222575</c:v>
                </c:pt>
                <c:pt idx="75">
                  <c:v>13.36330822788903</c:v>
                </c:pt>
                <c:pt idx="76">
                  <c:v>5.4019086196242547</c:v>
                </c:pt>
                <c:pt idx="77">
                  <c:v>5.9302900140169488</c:v>
                </c:pt>
                <c:pt idx="78">
                  <c:v>3.7884167918341443</c:v>
                </c:pt>
                <c:pt idx="79">
                  <c:v>16.333567795685706</c:v>
                </c:pt>
                <c:pt idx="80">
                  <c:v>8.5681128534450224</c:v>
                </c:pt>
                <c:pt idx="81">
                  <c:v>3.5132775045808433</c:v>
                </c:pt>
                <c:pt idx="82">
                  <c:v>3.7462993794768624</c:v>
                </c:pt>
                <c:pt idx="83">
                  <c:v>2.3965686315562982</c:v>
                </c:pt>
                <c:pt idx="84">
                  <c:v>5.962978840860357</c:v>
                </c:pt>
                <c:pt idx="85">
                  <c:v>2.8243301754937806</c:v>
                </c:pt>
                <c:pt idx="86">
                  <c:v>3.60621997535526</c:v>
                </c:pt>
                <c:pt idx="87">
                  <c:v>16.384919215319186</c:v>
                </c:pt>
                <c:pt idx="88">
                  <c:v>3.6002258461281458</c:v>
                </c:pt>
                <c:pt idx="89">
                  <c:v>2.6913086476213492</c:v>
                </c:pt>
                <c:pt idx="90">
                  <c:v>4.7080658620361806</c:v>
                </c:pt>
                <c:pt idx="91">
                  <c:v>1.9126484001003197</c:v>
                </c:pt>
                <c:pt idx="92">
                  <c:v>6.0889907113686048</c:v>
                </c:pt>
                <c:pt idx="93">
                  <c:v>1.6546825421552613</c:v>
                </c:pt>
                <c:pt idx="94">
                  <c:v>3.133173266438956</c:v>
                </c:pt>
                <c:pt idx="95">
                  <c:v>5.5429223849605451</c:v>
                </c:pt>
                <c:pt idx="96">
                  <c:v>7.7978260845855631</c:v>
                </c:pt>
                <c:pt idx="97">
                  <c:v>5.5697445508948693</c:v>
                </c:pt>
                <c:pt idx="98">
                  <c:v>2.7268262090742685</c:v>
                </c:pt>
                <c:pt idx="99">
                  <c:v>7.8317742793161722</c:v>
                </c:pt>
                <c:pt idx="100">
                  <c:v>4.3048844113502618</c:v>
                </c:pt>
                <c:pt idx="101">
                  <c:v>3.1086189921926959</c:v>
                </c:pt>
                <c:pt idx="102">
                  <c:v>14.76249804596182</c:v>
                </c:pt>
                <c:pt idx="103">
                  <c:v>6.092872867391903</c:v>
                </c:pt>
                <c:pt idx="104">
                  <c:v>3.1663008020322954</c:v>
                </c:pt>
                <c:pt idx="105">
                  <c:v>1.731703109984376</c:v>
                </c:pt>
                <c:pt idx="106">
                  <c:v>7.6677298705619021</c:v>
                </c:pt>
                <c:pt idx="107">
                  <c:v>4.2695340811717521</c:v>
                </c:pt>
                <c:pt idx="108">
                  <c:v>4.8265661489419998</c:v>
                </c:pt>
                <c:pt idx="109">
                  <c:v>4.0258315303113488</c:v>
                </c:pt>
                <c:pt idx="110">
                  <c:v>3.2938895413547353</c:v>
                </c:pt>
                <c:pt idx="111">
                  <c:v>8.9439274919153924</c:v>
                </c:pt>
                <c:pt idx="112">
                  <c:v>3.9777452785614886</c:v>
                </c:pt>
                <c:pt idx="113">
                  <c:v>4.960242627982657</c:v>
                </c:pt>
                <c:pt idx="114">
                  <c:v>4.0211064157825858</c:v>
                </c:pt>
                <c:pt idx="115">
                  <c:v>6.9486869929898205</c:v>
                </c:pt>
                <c:pt idx="116">
                  <c:v>8.2078998799425236</c:v>
                </c:pt>
                <c:pt idx="117">
                  <c:v>4.7683086400138439</c:v>
                </c:pt>
                <c:pt idx="118">
                  <c:v>4.8331651242005913</c:v>
                </c:pt>
                <c:pt idx="119">
                  <c:v>5.9660174858411512</c:v>
                </c:pt>
                <c:pt idx="120">
                  <c:v>1.6540492640293805</c:v>
                </c:pt>
                <c:pt idx="121">
                  <c:v>15.492803586065239</c:v>
                </c:pt>
                <c:pt idx="122">
                  <c:v>2.6898662303871976</c:v>
                </c:pt>
                <c:pt idx="123">
                  <c:v>6.8999062518356631</c:v>
                </c:pt>
                <c:pt idx="124">
                  <c:v>4.94877240502192</c:v>
                </c:pt>
                <c:pt idx="125">
                  <c:v>1.9611474290384019</c:v>
                </c:pt>
                <c:pt idx="126">
                  <c:v>4.4811839406630485</c:v>
                </c:pt>
                <c:pt idx="127">
                  <c:v>5.632089889703729</c:v>
                </c:pt>
                <c:pt idx="128">
                  <c:v>0.98046428245067019</c:v>
                </c:pt>
                <c:pt idx="129">
                  <c:v>6.0543587612203025</c:v>
                </c:pt>
                <c:pt idx="130">
                  <c:v>1.5034970786582578</c:v>
                </c:pt>
                <c:pt idx="131">
                  <c:v>8.7752419196093214</c:v>
                </c:pt>
                <c:pt idx="132">
                  <c:v>4.1506867275597852</c:v>
                </c:pt>
                <c:pt idx="133">
                  <c:v>3.6198203326240543</c:v>
                </c:pt>
                <c:pt idx="134">
                  <c:v>4.5469665630257214</c:v>
                </c:pt>
                <c:pt idx="135">
                  <c:v>4.8067436442401892</c:v>
                </c:pt>
                <c:pt idx="136">
                  <c:v>3.6799077828734839</c:v>
                </c:pt>
                <c:pt idx="137">
                  <c:v>1.5557237434526068</c:v>
                </c:pt>
                <c:pt idx="138">
                  <c:v>7.1060848390102658</c:v>
                </c:pt>
                <c:pt idx="139">
                  <c:v>6.3761018304911072</c:v>
                </c:pt>
                <c:pt idx="140">
                  <c:v>10.638709090334526</c:v>
                </c:pt>
                <c:pt idx="141">
                  <c:v>4.1017812703333494</c:v>
                </c:pt>
                <c:pt idx="142">
                  <c:v>1.7686422710235374</c:v>
                </c:pt>
                <c:pt idx="143">
                  <c:v>1.9500015506392425</c:v>
                </c:pt>
                <c:pt idx="144">
                  <c:v>6.0372168278495133</c:v>
                </c:pt>
                <c:pt idx="145">
                  <c:v>7.3132815275770575</c:v>
                </c:pt>
                <c:pt idx="146">
                  <c:v>1.2942672869531631</c:v>
                </c:pt>
                <c:pt idx="147">
                  <c:v>15.946586162730224</c:v>
                </c:pt>
                <c:pt idx="148">
                  <c:v>2.4257582654694967</c:v>
                </c:pt>
                <c:pt idx="149">
                  <c:v>2.0833333870642736</c:v>
                </c:pt>
                <c:pt idx="150">
                  <c:v>18.748213604593381</c:v>
                </c:pt>
                <c:pt idx="151">
                  <c:v>3.3061011140681185</c:v>
                </c:pt>
                <c:pt idx="152">
                  <c:v>5.4663256742893713</c:v>
                </c:pt>
                <c:pt idx="153">
                  <c:v>0.99227547880096667</c:v>
                </c:pt>
                <c:pt idx="154">
                  <c:v>4.8142300432671501</c:v>
                </c:pt>
                <c:pt idx="155">
                  <c:v>4.4185271414921781</c:v>
                </c:pt>
                <c:pt idx="156">
                  <c:v>18.392229051884019</c:v>
                </c:pt>
                <c:pt idx="157">
                  <c:v>4.9028214872519884</c:v>
                </c:pt>
                <c:pt idx="158">
                  <c:v>0.95919024064245062</c:v>
                </c:pt>
                <c:pt idx="159">
                  <c:v>0.71575910734845782</c:v>
                </c:pt>
                <c:pt idx="160">
                  <c:v>3.9105108207748396</c:v>
                </c:pt>
                <c:pt idx="161">
                  <c:v>4.8980475845426765</c:v>
                </c:pt>
                <c:pt idx="162">
                  <c:v>6.0426141593532634</c:v>
                </c:pt>
                <c:pt idx="163">
                  <c:v>4.6926174275016113</c:v>
                </c:pt>
                <c:pt idx="164">
                  <c:v>5.0520806738405248</c:v>
                </c:pt>
                <c:pt idx="165">
                  <c:v>14.568344824911582</c:v>
                </c:pt>
                <c:pt idx="166">
                  <c:v>8.2189754506042743</c:v>
                </c:pt>
                <c:pt idx="167">
                  <c:v>17.270412197322258</c:v>
                </c:pt>
                <c:pt idx="168">
                  <c:v>1.4984715427035245</c:v>
                </c:pt>
                <c:pt idx="169">
                  <c:v>1.7749388351858222</c:v>
                </c:pt>
                <c:pt idx="170">
                  <c:v>2.8290056856051566</c:v>
                </c:pt>
                <c:pt idx="171">
                  <c:v>6.6837794547221137</c:v>
                </c:pt>
                <c:pt idx="172">
                  <c:v>4.3968577164082081</c:v>
                </c:pt>
                <c:pt idx="173">
                  <c:v>4.9703892461057757</c:v>
                </c:pt>
                <c:pt idx="174">
                  <c:v>2.4388833159797576</c:v>
                </c:pt>
                <c:pt idx="175">
                  <c:v>6.542386014359284</c:v>
                </c:pt>
                <c:pt idx="176">
                  <c:v>3.7737897917594556</c:v>
                </c:pt>
                <c:pt idx="177">
                  <c:v>5.1012129717702814</c:v>
                </c:pt>
                <c:pt idx="178">
                  <c:v>2.9607487351061024</c:v>
                </c:pt>
                <c:pt idx="179">
                  <c:v>1.7866207746547844</c:v>
                </c:pt>
                <c:pt idx="180">
                  <c:v>7.4013306052373515</c:v>
                </c:pt>
                <c:pt idx="181">
                  <c:v>8.743523413881702</c:v>
                </c:pt>
                <c:pt idx="182">
                  <c:v>1.323169188175003</c:v>
                </c:pt>
                <c:pt idx="183">
                  <c:v>10.077147511444212</c:v>
                </c:pt>
                <c:pt idx="184">
                  <c:v>3.3548804414126705</c:v>
                </c:pt>
                <c:pt idx="185">
                  <c:v>4.6360803163659492</c:v>
                </c:pt>
                <c:pt idx="186">
                  <c:v>2.9433741728143956</c:v>
                </c:pt>
                <c:pt idx="187">
                  <c:v>3.7841455079399604</c:v>
                </c:pt>
                <c:pt idx="188">
                  <c:v>2.9327339332177633</c:v>
                </c:pt>
                <c:pt idx="189">
                  <c:v>3.7591499020605266</c:v>
                </c:pt>
                <c:pt idx="190">
                  <c:v>8.2973972942667231</c:v>
                </c:pt>
                <c:pt idx="191">
                  <c:v>13.682889366097154</c:v>
                </c:pt>
                <c:pt idx="192">
                  <c:v>48.102308210105484</c:v>
                </c:pt>
                <c:pt idx="193">
                  <c:v>3.729630845298002</c:v>
                </c:pt>
                <c:pt idx="194">
                  <c:v>2.7745191880035063</c:v>
                </c:pt>
                <c:pt idx="195">
                  <c:v>2.6843146591669838</c:v>
                </c:pt>
                <c:pt idx="196">
                  <c:v>4.7303541166921095</c:v>
                </c:pt>
                <c:pt idx="197">
                  <c:v>2.8570125044766277</c:v>
                </c:pt>
                <c:pt idx="198">
                  <c:v>1.8229906675947973</c:v>
                </c:pt>
                <c:pt idx="199">
                  <c:v>4.6651875522233608</c:v>
                </c:pt>
                <c:pt idx="200">
                  <c:v>1.8205138940621153</c:v>
                </c:pt>
                <c:pt idx="201">
                  <c:v>3.7682210987256153</c:v>
                </c:pt>
                <c:pt idx="202">
                  <c:v>4.6169828913672877</c:v>
                </c:pt>
                <c:pt idx="203">
                  <c:v>3.618524852347742</c:v>
                </c:pt>
                <c:pt idx="204">
                  <c:v>4.5712272131304568</c:v>
                </c:pt>
                <c:pt idx="205">
                  <c:v>4.266603026460702</c:v>
                </c:pt>
                <c:pt idx="206">
                  <c:v>3.3829296467222902</c:v>
                </c:pt>
                <c:pt idx="207">
                  <c:v>4.9485231348650629</c:v>
                </c:pt>
                <c:pt idx="208">
                  <c:v>1.1190637440834286</c:v>
                </c:pt>
                <c:pt idx="209">
                  <c:v>5.9502772712355334</c:v>
                </c:pt>
                <c:pt idx="210">
                  <c:v>3.1114933598215573</c:v>
                </c:pt>
                <c:pt idx="211">
                  <c:v>5.9502204230695064</c:v>
                </c:pt>
                <c:pt idx="212">
                  <c:v>5.1200530272151594</c:v>
                </c:pt>
                <c:pt idx="213">
                  <c:v>5.1069457287373226</c:v>
                </c:pt>
                <c:pt idx="214">
                  <c:v>6.3662574066691713</c:v>
                </c:pt>
                <c:pt idx="215">
                  <c:v>3.9309284226621024</c:v>
                </c:pt>
                <c:pt idx="216">
                  <c:v>3.3210163573893827</c:v>
                </c:pt>
                <c:pt idx="217">
                  <c:v>2.8710821332936121</c:v>
                </c:pt>
                <c:pt idx="218">
                  <c:v>0.73998740857343859</c:v>
                </c:pt>
                <c:pt idx="219">
                  <c:v>5.0710618050313343</c:v>
                </c:pt>
                <c:pt idx="220">
                  <c:v>0.88682246570279033</c:v>
                </c:pt>
                <c:pt idx="221">
                  <c:v>4.0805028092125948</c:v>
                </c:pt>
                <c:pt idx="222">
                  <c:v>5.1968391992542253</c:v>
                </c:pt>
                <c:pt idx="223">
                  <c:v>4.2787275736059058</c:v>
                </c:pt>
                <c:pt idx="224">
                  <c:v>5.7764204927614031</c:v>
                </c:pt>
                <c:pt idx="225">
                  <c:v>13.833705670428595</c:v>
                </c:pt>
                <c:pt idx="226">
                  <c:v>8.8279997206812961</c:v>
                </c:pt>
                <c:pt idx="227">
                  <c:v>3.8729245838881368</c:v>
                </c:pt>
                <c:pt idx="228">
                  <c:v>1.9166762078486073</c:v>
                </c:pt>
                <c:pt idx="229">
                  <c:v>2.6773548660202637</c:v>
                </c:pt>
                <c:pt idx="230">
                  <c:v>3.4822715400075186</c:v>
                </c:pt>
                <c:pt idx="231">
                  <c:v>51.521753117881772</c:v>
                </c:pt>
                <c:pt idx="232">
                  <c:v>5.2122360941060393</c:v>
                </c:pt>
                <c:pt idx="233">
                  <c:v>3.8615688009716167</c:v>
                </c:pt>
                <c:pt idx="234">
                  <c:v>3.0260735557806662</c:v>
                </c:pt>
                <c:pt idx="235">
                  <c:v>6.6215522085620702</c:v>
                </c:pt>
                <c:pt idx="236">
                  <c:v>6.0605763581818239</c:v>
                </c:pt>
                <c:pt idx="237">
                  <c:v>7.056922150574449</c:v>
                </c:pt>
                <c:pt idx="238">
                  <c:v>7.2276915825757655</c:v>
                </c:pt>
                <c:pt idx="239">
                  <c:v>3.5902069602861966</c:v>
                </c:pt>
                <c:pt idx="240">
                  <c:v>9.0755496094017172</c:v>
                </c:pt>
                <c:pt idx="241">
                  <c:v>5.195328253146033</c:v>
                </c:pt>
                <c:pt idx="242">
                  <c:v>2.4384290016040433</c:v>
                </c:pt>
                <c:pt idx="243">
                  <c:v>7.5256329696074111</c:v>
                </c:pt>
                <c:pt idx="244">
                  <c:v>3.4922348250007018</c:v>
                </c:pt>
                <c:pt idx="245">
                  <c:v>4.2064280499659965</c:v>
                </c:pt>
                <c:pt idx="246">
                  <c:v>0.89328149713829041</c:v>
                </c:pt>
                <c:pt idx="247">
                  <c:v>33.216267734341201</c:v>
                </c:pt>
                <c:pt idx="248">
                  <c:v>2.3698038553300487</c:v>
                </c:pt>
                <c:pt idx="249">
                  <c:v>8.5484387503732151</c:v>
                </c:pt>
                <c:pt idx="250">
                  <c:v>1.0831661853457959</c:v>
                </c:pt>
                <c:pt idx="251">
                  <c:v>2.8051168805210813</c:v>
                </c:pt>
                <c:pt idx="252">
                  <c:v>8.6398099782791888</c:v>
                </c:pt>
                <c:pt idx="253">
                  <c:v>3.0129368676353057</c:v>
                </c:pt>
                <c:pt idx="254">
                  <c:v>5.4899730412777838</c:v>
                </c:pt>
                <c:pt idx="255">
                  <c:v>2.8722513506885026</c:v>
                </c:pt>
                <c:pt idx="256">
                  <c:v>1.2275266252391424</c:v>
                </c:pt>
                <c:pt idx="257">
                  <c:v>4.4614484019220644</c:v>
                </c:pt>
                <c:pt idx="258">
                  <c:v>2.2832636782344511</c:v>
                </c:pt>
                <c:pt idx="259">
                  <c:v>12.225929135644947</c:v>
                </c:pt>
                <c:pt idx="260">
                  <c:v>2.7560109763433935</c:v>
                </c:pt>
                <c:pt idx="261">
                  <c:v>1.8990850704242761</c:v>
                </c:pt>
                <c:pt idx="262">
                  <c:v>3.0045368209404693</c:v>
                </c:pt>
                <c:pt idx="263">
                  <c:v>6.9345679666882374</c:v>
                </c:pt>
                <c:pt idx="264">
                  <c:v>15.708520993973618</c:v>
                </c:pt>
                <c:pt idx="265">
                  <c:v>5.6795725014783374</c:v>
                </c:pt>
                <c:pt idx="266">
                  <c:v>3.0080029544248612</c:v>
                </c:pt>
                <c:pt idx="267">
                  <c:v>8.4887809727904902</c:v>
                </c:pt>
                <c:pt idx="268">
                  <c:v>13.892003431202498</c:v>
                </c:pt>
                <c:pt idx="269">
                  <c:v>6.191767758302932</c:v>
                </c:pt>
                <c:pt idx="270">
                  <c:v>4.4741267705025072</c:v>
                </c:pt>
                <c:pt idx="271">
                  <c:v>0.96189751192748141</c:v>
                </c:pt>
                <c:pt idx="272">
                  <c:v>4.7253222671531603</c:v>
                </c:pt>
                <c:pt idx="273">
                  <c:v>1.1257892486645245</c:v>
                </c:pt>
                <c:pt idx="274">
                  <c:v>9.867764598037402</c:v>
                </c:pt>
                <c:pt idx="275">
                  <c:v>3.2501194882918609</c:v>
                </c:pt>
                <c:pt idx="276">
                  <c:v>1.6755691377870436</c:v>
                </c:pt>
                <c:pt idx="277">
                  <c:v>10.49026652751229</c:v>
                </c:pt>
                <c:pt idx="278">
                  <c:v>2.1041356260376429</c:v>
                </c:pt>
                <c:pt idx="279">
                  <c:v>7.9522916660453653</c:v>
                </c:pt>
                <c:pt idx="280">
                  <c:v>4.6117634005310446</c:v>
                </c:pt>
                <c:pt idx="281">
                  <c:v>1.3792198007454941</c:v>
                </c:pt>
                <c:pt idx="282">
                  <c:v>3.7140413803224712</c:v>
                </c:pt>
                <c:pt idx="283">
                  <c:v>3.3886291086193872</c:v>
                </c:pt>
                <c:pt idx="284">
                  <c:v>2.3102631256974315</c:v>
                </c:pt>
                <c:pt idx="285">
                  <c:v>12.187583650992149</c:v>
                </c:pt>
                <c:pt idx="286">
                  <c:v>2.3288870569985463</c:v>
                </c:pt>
                <c:pt idx="287">
                  <c:v>0.72112129090429111</c:v>
                </c:pt>
                <c:pt idx="288">
                  <c:v>2.9114728750849879</c:v>
                </c:pt>
                <c:pt idx="289">
                  <c:v>3.7332781015178647</c:v>
                </c:pt>
                <c:pt idx="290">
                  <c:v>2.8746930692909816</c:v>
                </c:pt>
                <c:pt idx="291">
                  <c:v>5.3567547907325679</c:v>
                </c:pt>
                <c:pt idx="292">
                  <c:v>0.71328816707606868</c:v>
                </c:pt>
                <c:pt idx="293">
                  <c:v>2.5888407827378663</c:v>
                </c:pt>
                <c:pt idx="294">
                  <c:v>3.0584743096310287</c:v>
                </c:pt>
              </c:numCache>
            </c:numRef>
          </c:yVal>
          <c:smooth val="0"/>
          <c:extLst>
            <c:ext xmlns:c15="http://schemas.microsoft.com/office/drawing/2012/chart" uri="{02D57815-91ED-43cb-92C2-25804820EDAC}">
              <c15:datalabelsRange>
                <c15:f>Data!$A$2:$A$296</c15:f>
                <c15:dlblRangeCache>
                  <c:ptCount val="295"/>
                  <c:pt idx="0">
                    <c:v>Seattle</c:v>
                  </c:pt>
                  <c:pt idx="1">
                    <c:v>Spokane</c:v>
                  </c:pt>
                  <c:pt idx="2">
                    <c:v>Tacoma</c:v>
                  </c:pt>
                  <c:pt idx="3">
                    <c:v>Lake Washington</c:v>
                  </c:pt>
                  <c:pt idx="4">
                    <c:v>Kent</c:v>
                  </c:pt>
                  <c:pt idx="5">
                    <c:v>Evergreen (Clark)</c:v>
                  </c:pt>
                  <c:pt idx="6">
                    <c:v>Vancouver</c:v>
                  </c:pt>
                  <c:pt idx="7">
                    <c:v>Puyallup</c:v>
                  </c:pt>
                  <c:pt idx="8">
                    <c:v>Federal Way</c:v>
                  </c:pt>
                  <c:pt idx="9">
                    <c:v>Northshore</c:v>
                  </c:pt>
                  <c:pt idx="10">
                    <c:v>Edmonds</c:v>
                  </c:pt>
                  <c:pt idx="11">
                    <c:v>Everett</c:v>
                  </c:pt>
                  <c:pt idx="12">
                    <c:v>Bellevue</c:v>
                  </c:pt>
                  <c:pt idx="13">
                    <c:v>Highline</c:v>
                  </c:pt>
                  <c:pt idx="14">
                    <c:v>Issaquah</c:v>
                  </c:pt>
                  <c:pt idx="15">
                    <c:v>Bethel</c:v>
                  </c:pt>
                  <c:pt idx="16">
                    <c:v>Kennewick</c:v>
                  </c:pt>
                  <c:pt idx="17">
                    <c:v>Pasco</c:v>
                  </c:pt>
                  <c:pt idx="18">
                    <c:v>Yakima</c:v>
                  </c:pt>
                  <c:pt idx="19">
                    <c:v>Auburn</c:v>
                  </c:pt>
                  <c:pt idx="20">
                    <c:v>Renton</c:v>
                  </c:pt>
                  <c:pt idx="21">
                    <c:v>Mukilteo</c:v>
                  </c:pt>
                  <c:pt idx="22">
                    <c:v>North Thurston</c:v>
                  </c:pt>
                  <c:pt idx="23">
                    <c:v>Central Valley</c:v>
                  </c:pt>
                  <c:pt idx="24">
                    <c:v>Battle Ground</c:v>
                  </c:pt>
                  <c:pt idx="25">
                    <c:v>Richland</c:v>
                  </c:pt>
                  <c:pt idx="26">
                    <c:v>Clover Park</c:v>
                  </c:pt>
                  <c:pt idx="27">
                    <c:v>Marysville</c:v>
                  </c:pt>
                  <c:pt idx="28">
                    <c:v>Bellingham</c:v>
                  </c:pt>
                  <c:pt idx="29">
                    <c:v>Central Kitsap</c:v>
                  </c:pt>
                  <c:pt idx="30">
                    <c:v>Snohomish</c:v>
                  </c:pt>
                  <c:pt idx="31">
                    <c:v>South Kitsap</c:v>
                  </c:pt>
                  <c:pt idx="32">
                    <c:v>Olympia</c:v>
                  </c:pt>
                  <c:pt idx="33">
                    <c:v>Mead</c:v>
                  </c:pt>
                  <c:pt idx="34">
                    <c:v>Shoreline</c:v>
                  </c:pt>
                  <c:pt idx="35">
                    <c:v>Sumner</c:v>
                  </c:pt>
                  <c:pt idx="36">
                    <c:v>Peninsula</c:v>
                  </c:pt>
                  <c:pt idx="37">
                    <c:v>Moses Lake</c:v>
                  </c:pt>
                  <c:pt idx="38">
                    <c:v>Lake Stevens</c:v>
                  </c:pt>
                  <c:pt idx="39">
                    <c:v>Wenatchee</c:v>
                  </c:pt>
                  <c:pt idx="40">
                    <c:v>Tahoma</c:v>
                  </c:pt>
                  <c:pt idx="41">
                    <c:v>Franklin Pierce</c:v>
                  </c:pt>
                  <c:pt idx="42">
                    <c:v>Mt Vernon</c:v>
                  </c:pt>
                  <c:pt idx="43">
                    <c:v>Longview</c:v>
                  </c:pt>
                  <c:pt idx="44">
                    <c:v>Sunnyside</c:v>
                  </c:pt>
                  <c:pt idx="45">
                    <c:v>Tumwater</c:v>
                  </c:pt>
                  <c:pt idx="46">
                    <c:v>Camas</c:v>
                  </c:pt>
                  <c:pt idx="47">
                    <c:v>Monroe</c:v>
                  </c:pt>
                  <c:pt idx="48">
                    <c:v>Snoqualmie Valley</c:v>
                  </c:pt>
                  <c:pt idx="49">
                    <c:v>North Kitsap</c:v>
                  </c:pt>
                  <c:pt idx="50">
                    <c:v>Walla Walla</c:v>
                  </c:pt>
                  <c:pt idx="51">
                    <c:v>Eastmont</c:v>
                  </c:pt>
                  <c:pt idx="52">
                    <c:v>Oak Harbor</c:v>
                  </c:pt>
                  <c:pt idx="53">
                    <c:v>Yelm</c:v>
                  </c:pt>
                  <c:pt idx="54">
                    <c:v>University Place</c:v>
                  </c:pt>
                  <c:pt idx="55">
                    <c:v>Omak</c:v>
                  </c:pt>
                  <c:pt idx="56">
                    <c:v>Arlington</c:v>
                  </c:pt>
                  <c:pt idx="57">
                    <c:v>Bremerton</c:v>
                  </c:pt>
                  <c:pt idx="58">
                    <c:v>Kelso</c:v>
                  </c:pt>
                  <c:pt idx="59">
                    <c:v>West Valley (Yak)</c:v>
                  </c:pt>
                  <c:pt idx="60">
                    <c:v>Ferndale</c:v>
                  </c:pt>
                  <c:pt idx="61">
                    <c:v>Cheney</c:v>
                  </c:pt>
                  <c:pt idx="62">
                    <c:v>Stanwood-Camano</c:v>
                  </c:pt>
                  <c:pt idx="63">
                    <c:v>Mercer Island</c:v>
                  </c:pt>
                  <c:pt idx="64">
                    <c:v>Shelton</c:v>
                  </c:pt>
                  <c:pt idx="65">
                    <c:v>Sedro Woolley</c:v>
                  </c:pt>
                  <c:pt idx="66">
                    <c:v>Othello</c:v>
                  </c:pt>
                  <c:pt idx="67">
                    <c:v>East Valley</c:v>
                  </c:pt>
                  <c:pt idx="68">
                    <c:v>Toppenish</c:v>
                  </c:pt>
                  <c:pt idx="69">
                    <c:v>Enumclaw</c:v>
                  </c:pt>
                  <c:pt idx="70">
                    <c:v>Port Angeles</c:v>
                  </c:pt>
                  <c:pt idx="71">
                    <c:v>Bainbridge</c:v>
                  </c:pt>
                  <c:pt idx="72">
                    <c:v>West Valley (Spo)</c:v>
                  </c:pt>
                  <c:pt idx="73">
                    <c:v>Burlington Edison</c:v>
                  </c:pt>
                  <c:pt idx="74">
                    <c:v>Fife</c:v>
                  </c:pt>
                  <c:pt idx="75">
                    <c:v>Grandview</c:v>
                  </c:pt>
                  <c:pt idx="76">
                    <c:v>Centralia</c:v>
                  </c:pt>
                  <c:pt idx="77">
                    <c:v>Selah</c:v>
                  </c:pt>
                  <c:pt idx="78">
                    <c:v>White River</c:v>
                  </c:pt>
                  <c:pt idx="79">
                    <c:v>Wapato</c:v>
                  </c:pt>
                  <c:pt idx="80">
                    <c:v>Aberdeen</c:v>
                  </c:pt>
                  <c:pt idx="81">
                    <c:v>Ellensburg</c:v>
                  </c:pt>
                  <c:pt idx="82">
                    <c:v>Washougal</c:v>
                  </c:pt>
                  <c:pt idx="83">
                    <c:v>Riverview</c:v>
                  </c:pt>
                  <c:pt idx="84">
                    <c:v>East Valley (Yak)</c:v>
                  </c:pt>
                  <c:pt idx="85">
                    <c:v>Steilacoom Hist.</c:v>
                  </c:pt>
                  <c:pt idx="86">
                    <c:v>Lynden</c:v>
                  </c:pt>
                  <c:pt idx="87">
                    <c:v>Quillayute Valley</c:v>
                  </c:pt>
                  <c:pt idx="88">
                    <c:v>Tukwila</c:v>
                  </c:pt>
                  <c:pt idx="89">
                    <c:v>Quincy</c:v>
                  </c:pt>
                  <c:pt idx="90">
                    <c:v>Chehalis</c:v>
                  </c:pt>
                  <c:pt idx="91">
                    <c:v>Sequim</c:v>
                  </c:pt>
                  <c:pt idx="92">
                    <c:v>Prosser</c:v>
                  </c:pt>
                  <c:pt idx="93">
                    <c:v>Anacortes</c:v>
                  </c:pt>
                  <c:pt idx="94">
                    <c:v>Pullman</c:v>
                  </c:pt>
                  <c:pt idx="95">
                    <c:v>Clarkston</c:v>
                  </c:pt>
                  <c:pt idx="96">
                    <c:v>Deer Park</c:v>
                  </c:pt>
                  <c:pt idx="97">
                    <c:v>Orting</c:v>
                  </c:pt>
                  <c:pt idx="98">
                    <c:v>Ridgefield</c:v>
                  </c:pt>
                  <c:pt idx="99">
                    <c:v>Ephrata</c:v>
                  </c:pt>
                  <c:pt idx="100">
                    <c:v>Woodland</c:v>
                  </c:pt>
                  <c:pt idx="101">
                    <c:v>Lakewood</c:v>
                  </c:pt>
                  <c:pt idx="102">
                    <c:v>Wahluke</c:v>
                  </c:pt>
                  <c:pt idx="103">
                    <c:v>Rochester</c:v>
                  </c:pt>
                  <c:pt idx="104">
                    <c:v>North Mason</c:v>
                  </c:pt>
                  <c:pt idx="105">
                    <c:v>Blaine</c:v>
                  </c:pt>
                  <c:pt idx="106">
                    <c:v>North Franklin</c:v>
                  </c:pt>
                  <c:pt idx="107">
                    <c:v>Granite Falls</c:v>
                  </c:pt>
                  <c:pt idx="108">
                    <c:v>Sultan</c:v>
                  </c:pt>
                  <c:pt idx="109">
                    <c:v>Eatonville</c:v>
                  </c:pt>
                  <c:pt idx="110">
                    <c:v>Mount Baker</c:v>
                  </c:pt>
                  <c:pt idx="111">
                    <c:v>Medical Lake</c:v>
                  </c:pt>
                  <c:pt idx="112">
                    <c:v>Hockinson</c:v>
                  </c:pt>
                  <c:pt idx="113">
                    <c:v>Colville</c:v>
                  </c:pt>
                  <c:pt idx="114">
                    <c:v>Meridian</c:v>
                  </c:pt>
                  <c:pt idx="115">
                    <c:v>Royal</c:v>
                  </c:pt>
                  <c:pt idx="116">
                    <c:v>Hoquiam</c:v>
                  </c:pt>
                  <c:pt idx="117">
                    <c:v>Lacenter</c:v>
                  </c:pt>
                  <c:pt idx="118">
                    <c:v>Nooksack Valley</c:v>
                  </c:pt>
                  <c:pt idx="119">
                    <c:v>Cashmere</c:v>
                  </c:pt>
                  <c:pt idx="120">
                    <c:v>Vashon Island</c:v>
                  </c:pt>
                  <c:pt idx="121">
                    <c:v>Granger</c:v>
                  </c:pt>
                  <c:pt idx="122">
                    <c:v>Dieringer</c:v>
                  </c:pt>
                  <c:pt idx="123">
                    <c:v>Kiona Benton</c:v>
                  </c:pt>
                  <c:pt idx="124">
                    <c:v>Riverside</c:v>
                  </c:pt>
                  <c:pt idx="125">
                    <c:v>Lake Chelan</c:v>
                  </c:pt>
                  <c:pt idx="126">
                    <c:v>Nine Mile Falls</c:v>
                  </c:pt>
                  <c:pt idx="127">
                    <c:v>Elma</c:v>
                  </c:pt>
                  <c:pt idx="128">
                    <c:v>South Whidbey</c:v>
                  </c:pt>
                  <c:pt idx="129">
                    <c:v>Montesano</c:v>
                  </c:pt>
                  <c:pt idx="130">
                    <c:v>Cascade</c:v>
                  </c:pt>
                  <c:pt idx="131">
                    <c:v>Zillah</c:v>
                  </c:pt>
                  <c:pt idx="132">
                    <c:v>Naches Valley</c:v>
                  </c:pt>
                  <c:pt idx="133">
                    <c:v>White Salmon</c:v>
                  </c:pt>
                  <c:pt idx="134">
                    <c:v>Castle Rock</c:v>
                  </c:pt>
                  <c:pt idx="135">
                    <c:v>College Place</c:v>
                  </c:pt>
                  <c:pt idx="136">
                    <c:v>Tenino</c:v>
                  </c:pt>
                  <c:pt idx="137">
                    <c:v>Port Townsend</c:v>
                  </c:pt>
                  <c:pt idx="138">
                    <c:v>Highland</c:v>
                  </c:pt>
                  <c:pt idx="139">
                    <c:v>Tonasket</c:v>
                  </c:pt>
                  <c:pt idx="140">
                    <c:v>Okanogan</c:v>
                  </c:pt>
                  <c:pt idx="141">
                    <c:v>Newport</c:v>
                  </c:pt>
                  <c:pt idx="142">
                    <c:v>Chimacum</c:v>
                  </c:pt>
                  <c:pt idx="143">
                    <c:v>Ocean Beach</c:v>
                  </c:pt>
                  <c:pt idx="144">
                    <c:v>Warden</c:v>
                  </c:pt>
                  <c:pt idx="145">
                    <c:v>Brewster</c:v>
                  </c:pt>
                  <c:pt idx="146">
                    <c:v>Coupeville</c:v>
                  </c:pt>
                  <c:pt idx="147">
                    <c:v>Mabton</c:v>
                  </c:pt>
                  <c:pt idx="148">
                    <c:v>Goldendale</c:v>
                  </c:pt>
                  <c:pt idx="149">
                    <c:v>Kalama</c:v>
                  </c:pt>
                  <c:pt idx="150">
                    <c:v>Mount Adams</c:v>
                  </c:pt>
                  <c:pt idx="151">
                    <c:v>Stevenson-Carson</c:v>
                  </c:pt>
                  <c:pt idx="152">
                    <c:v>Finley</c:v>
                  </c:pt>
                  <c:pt idx="153">
                    <c:v>Cle Elum-Roslyn</c:v>
                  </c:pt>
                  <c:pt idx="154">
                    <c:v>Kettle Falls</c:v>
                  </c:pt>
                  <c:pt idx="155">
                    <c:v>Freeman</c:v>
                  </c:pt>
                  <c:pt idx="156">
                    <c:v>Bridgeport</c:v>
                  </c:pt>
                  <c:pt idx="157">
                    <c:v>Chewelah</c:v>
                  </c:pt>
                  <c:pt idx="158">
                    <c:v>Orcas</c:v>
                  </c:pt>
                  <c:pt idx="159">
                    <c:v>San Juan</c:v>
                  </c:pt>
                  <c:pt idx="160">
                    <c:v>Columbia (Walla)</c:v>
                  </c:pt>
                  <c:pt idx="161">
                    <c:v>Rainier</c:v>
                  </c:pt>
                  <c:pt idx="162">
                    <c:v>Napavine</c:v>
                  </c:pt>
                  <c:pt idx="163">
                    <c:v>Toledo</c:v>
                  </c:pt>
                  <c:pt idx="164">
                    <c:v>Onalaska</c:v>
                  </c:pt>
                  <c:pt idx="165">
                    <c:v>Mary Walker</c:v>
                  </c:pt>
                  <c:pt idx="166">
                    <c:v>Grand Coulee Dam</c:v>
                  </c:pt>
                  <c:pt idx="167">
                    <c:v>Valley</c:v>
                  </c:pt>
                  <c:pt idx="168">
                    <c:v>North Beach</c:v>
                  </c:pt>
                  <c:pt idx="169">
                    <c:v>Pioneer</c:v>
                  </c:pt>
                  <c:pt idx="170">
                    <c:v>Manson</c:v>
                  </c:pt>
                  <c:pt idx="171">
                    <c:v>Winlock</c:v>
                  </c:pt>
                  <c:pt idx="172">
                    <c:v>Union Gap</c:v>
                  </c:pt>
                  <c:pt idx="173">
                    <c:v>Asotin-Anatone</c:v>
                  </c:pt>
                  <c:pt idx="174">
                    <c:v>Kittitas</c:v>
                  </c:pt>
                  <c:pt idx="175">
                    <c:v>Toutle Lake</c:v>
                  </c:pt>
                  <c:pt idx="176">
                    <c:v>La Conner</c:v>
                  </c:pt>
                  <c:pt idx="177">
                    <c:v>Adna</c:v>
                  </c:pt>
                  <c:pt idx="178">
                    <c:v>Ocosta</c:v>
                  </c:pt>
                  <c:pt idx="179">
                    <c:v>Griffin</c:v>
                  </c:pt>
                  <c:pt idx="180">
                    <c:v>Davenport</c:v>
                  </c:pt>
                  <c:pt idx="181">
                    <c:v>Raymond</c:v>
                  </c:pt>
                  <c:pt idx="182">
                    <c:v>Methow Valley</c:v>
                  </c:pt>
                  <c:pt idx="183">
                    <c:v>South Bend</c:v>
                  </c:pt>
                  <c:pt idx="184">
                    <c:v>Colfax</c:v>
                  </c:pt>
                  <c:pt idx="185">
                    <c:v>Quilcene</c:v>
                  </c:pt>
                  <c:pt idx="186">
                    <c:v>Oroville</c:v>
                  </c:pt>
                  <c:pt idx="187">
                    <c:v>Reardan</c:v>
                  </c:pt>
                  <c:pt idx="188">
                    <c:v>Concrete</c:v>
                  </c:pt>
                  <c:pt idx="189">
                    <c:v>Mossyrock</c:v>
                  </c:pt>
                  <c:pt idx="190">
                    <c:v>Soap Lake</c:v>
                  </c:pt>
                  <c:pt idx="191">
                    <c:v>Cape Flattery</c:v>
                  </c:pt>
                  <c:pt idx="192">
                    <c:v>Wellpinit</c:v>
                  </c:pt>
                  <c:pt idx="193">
                    <c:v>Wahkiakum</c:v>
                  </c:pt>
                  <c:pt idx="194">
                    <c:v>White Pass</c:v>
                  </c:pt>
                  <c:pt idx="195">
                    <c:v>Liberty</c:v>
                  </c:pt>
                  <c:pt idx="196">
                    <c:v>Darrington</c:v>
                  </c:pt>
                  <c:pt idx="197">
                    <c:v>Conway</c:v>
                  </c:pt>
                  <c:pt idx="198">
                    <c:v>Dayton</c:v>
                  </c:pt>
                  <c:pt idx="199">
                    <c:v>Naselle Grays Riv</c:v>
                  </c:pt>
                  <c:pt idx="200">
                    <c:v>Pomeroy</c:v>
                  </c:pt>
                  <c:pt idx="201">
                    <c:v>Ritzville</c:v>
                  </c:pt>
                  <c:pt idx="202">
                    <c:v>Entiat</c:v>
                  </c:pt>
                  <c:pt idx="203">
                    <c:v>Prescott</c:v>
                  </c:pt>
                  <c:pt idx="204">
                    <c:v>Willapa Valley</c:v>
                  </c:pt>
                  <c:pt idx="205">
                    <c:v>Republic</c:v>
                  </c:pt>
                  <c:pt idx="206">
                    <c:v>Morton</c:v>
                  </c:pt>
                  <c:pt idx="207">
                    <c:v>Mc Cleary</c:v>
                  </c:pt>
                  <c:pt idx="208">
                    <c:v>Hood Canal</c:v>
                  </c:pt>
                  <c:pt idx="209">
                    <c:v>Pateros</c:v>
                  </c:pt>
                  <c:pt idx="210">
                    <c:v>Crescent</c:v>
                  </c:pt>
                  <c:pt idx="211">
                    <c:v>Waitsburg</c:v>
                  </c:pt>
                  <c:pt idx="212">
                    <c:v>Pe Ell</c:v>
                  </c:pt>
                  <c:pt idx="213">
                    <c:v>Wilbur</c:v>
                  </c:pt>
                  <c:pt idx="214">
                    <c:v>Waterville</c:v>
                  </c:pt>
                  <c:pt idx="215">
                    <c:v>Selkirk</c:v>
                  </c:pt>
                  <c:pt idx="216">
                    <c:v>Lyle</c:v>
                  </c:pt>
                  <c:pt idx="217">
                    <c:v>Cusick</c:v>
                  </c:pt>
                  <c:pt idx="218">
                    <c:v>Lopez</c:v>
                  </c:pt>
                  <c:pt idx="219">
                    <c:v>Odessa</c:v>
                  </c:pt>
                  <c:pt idx="220">
                    <c:v>Grapeview</c:v>
                  </c:pt>
                  <c:pt idx="221">
                    <c:v>Touchet</c:v>
                  </c:pt>
                  <c:pt idx="222">
                    <c:v>Trout Lake</c:v>
                  </c:pt>
                  <c:pt idx="223">
                    <c:v>Northport</c:v>
                  </c:pt>
                  <c:pt idx="224">
                    <c:v>Oakville</c:v>
                  </c:pt>
                  <c:pt idx="225">
                    <c:v>Inchelium</c:v>
                  </c:pt>
                  <c:pt idx="226">
                    <c:v>Tekoa</c:v>
                  </c:pt>
                  <c:pt idx="227">
                    <c:v>Coulee/Hartline</c:v>
                  </c:pt>
                  <c:pt idx="228">
                    <c:v>Loon Lake</c:v>
                  </c:pt>
                  <c:pt idx="229">
                    <c:v>Southside</c:v>
                  </c:pt>
                  <c:pt idx="230">
                    <c:v>Lind</c:v>
                  </c:pt>
                  <c:pt idx="231">
                    <c:v>Taholah</c:v>
                  </c:pt>
                  <c:pt idx="232">
                    <c:v>Palouse</c:v>
                  </c:pt>
                  <c:pt idx="233">
                    <c:v>Rosalia</c:v>
                  </c:pt>
                  <c:pt idx="234">
                    <c:v>St John</c:v>
                  </c:pt>
                  <c:pt idx="235">
                    <c:v>Curlew</c:v>
                  </c:pt>
                  <c:pt idx="236">
                    <c:v>Quinault</c:v>
                  </c:pt>
                  <c:pt idx="237">
                    <c:v>Carbonado</c:v>
                  </c:pt>
                  <c:pt idx="238">
                    <c:v>Columbia (Stev)</c:v>
                  </c:pt>
                  <c:pt idx="239">
                    <c:v>Green Mountain</c:v>
                  </c:pt>
                  <c:pt idx="240">
                    <c:v>Wilson Creek</c:v>
                  </c:pt>
                  <c:pt idx="241">
                    <c:v>Mary M Knight</c:v>
                  </c:pt>
                  <c:pt idx="242">
                    <c:v>Orondo</c:v>
                  </c:pt>
                  <c:pt idx="243">
                    <c:v>Wishkah Valley</c:v>
                  </c:pt>
                  <c:pt idx="244">
                    <c:v>Cosmopolis</c:v>
                  </c:pt>
                  <c:pt idx="245">
                    <c:v>Colton</c:v>
                  </c:pt>
                  <c:pt idx="246">
                    <c:v>Paterson</c:v>
                  </c:pt>
                  <c:pt idx="247">
                    <c:v>Nespelem</c:v>
                  </c:pt>
                  <c:pt idx="248">
                    <c:v>Thorp</c:v>
                  </c:pt>
                  <c:pt idx="249">
                    <c:v>Garfield</c:v>
                  </c:pt>
                  <c:pt idx="250">
                    <c:v>Easton</c:v>
                  </c:pt>
                  <c:pt idx="251">
                    <c:v>Oakesdale</c:v>
                  </c:pt>
                  <c:pt idx="252">
                    <c:v>Mansfield</c:v>
                  </c:pt>
                  <c:pt idx="253">
                    <c:v>Boistfort</c:v>
                  </c:pt>
                  <c:pt idx="254">
                    <c:v>Harrington</c:v>
                  </c:pt>
                  <c:pt idx="255">
                    <c:v>Creston</c:v>
                  </c:pt>
                  <c:pt idx="256">
                    <c:v>Bickleton</c:v>
                  </c:pt>
                  <c:pt idx="257">
                    <c:v>Endicott</c:v>
                  </c:pt>
                  <c:pt idx="258">
                    <c:v>Centerville</c:v>
                  </c:pt>
                  <c:pt idx="259">
                    <c:v>Wishram</c:v>
                  </c:pt>
                  <c:pt idx="260">
                    <c:v>Orchard Prairie</c:v>
                  </c:pt>
                  <c:pt idx="261">
                    <c:v>Skamania</c:v>
                  </c:pt>
                  <c:pt idx="262">
                    <c:v>Orient</c:v>
                  </c:pt>
                  <c:pt idx="263">
                    <c:v>Almira</c:v>
                  </c:pt>
                  <c:pt idx="264">
                    <c:v>Klickitat</c:v>
                  </c:pt>
                  <c:pt idx="265">
                    <c:v>Satsop</c:v>
                  </c:pt>
                  <c:pt idx="266">
                    <c:v>Lacrosse Joint</c:v>
                  </c:pt>
                  <c:pt idx="267">
                    <c:v>North River</c:v>
                  </c:pt>
                  <c:pt idx="268">
                    <c:v>Glenwood</c:v>
                  </c:pt>
                  <c:pt idx="269">
                    <c:v>Sprague</c:v>
                  </c:pt>
                  <c:pt idx="270">
                    <c:v>Summit Valley</c:v>
                  </c:pt>
                  <c:pt idx="271">
                    <c:v>Brinnon</c:v>
                  </c:pt>
                  <c:pt idx="272">
                    <c:v>Mount Pleasant</c:v>
                  </c:pt>
                  <c:pt idx="273">
                    <c:v>Evaline</c:v>
                  </c:pt>
                  <c:pt idx="274">
                    <c:v>Kahlotus</c:v>
                  </c:pt>
                  <c:pt idx="275">
                    <c:v>Skykomish</c:v>
                  </c:pt>
                  <c:pt idx="276">
                    <c:v>Great Northern</c:v>
                  </c:pt>
                  <c:pt idx="277">
                    <c:v>Washtucna</c:v>
                  </c:pt>
                  <c:pt idx="278">
                    <c:v>Index</c:v>
                  </c:pt>
                  <c:pt idx="279">
                    <c:v>Onion Creek</c:v>
                  </c:pt>
                  <c:pt idx="280">
                    <c:v>Steptoe</c:v>
                  </c:pt>
                  <c:pt idx="281">
                    <c:v>Damman</c:v>
                  </c:pt>
                  <c:pt idx="282">
                    <c:v>Palisades</c:v>
                  </c:pt>
                  <c:pt idx="283">
                    <c:v>Lamont</c:v>
                  </c:pt>
                  <c:pt idx="284">
                    <c:v>Starbuck</c:v>
                  </c:pt>
                  <c:pt idx="285">
                    <c:v>Keller</c:v>
                  </c:pt>
                  <c:pt idx="286">
                    <c:v>Dixie</c:v>
                  </c:pt>
                  <c:pt idx="287">
                    <c:v>Roosevelt</c:v>
                  </c:pt>
                  <c:pt idx="288">
                    <c:v>Evergreen (Stev)</c:v>
                  </c:pt>
                  <c:pt idx="289">
                    <c:v>Queets-Clearwater</c:v>
                  </c:pt>
                  <c:pt idx="290">
                    <c:v>Mill A</c:v>
                  </c:pt>
                  <c:pt idx="291">
                    <c:v>Benge</c:v>
                  </c:pt>
                  <c:pt idx="292">
                    <c:v>Shaw</c:v>
                  </c:pt>
                  <c:pt idx="293">
                    <c:v>Star</c:v>
                  </c:pt>
                  <c:pt idx="294">
                    <c:v>Stehekin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000-0341-E141-B10A-EAD5FBAE11A6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444134864"/>
        <c:axId val="444132512"/>
      </c:scatterChart>
      <c:valAx>
        <c:axId val="444134864"/>
        <c:scaling>
          <c:orientation val="minMax"/>
          <c:max val="500000"/>
          <c:min val="20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/>
                  <a:t>Average Property Value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4132512"/>
        <c:crosses val="autoZero"/>
        <c:crossBetween val="midCat"/>
      </c:valAx>
      <c:valAx>
        <c:axId val="444132512"/>
        <c:scaling>
          <c:orientation val="minMax"/>
          <c:max val="25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/>
                  <a:t>Tax Rate to Levy Lid</a:t>
                </a:r>
                <a:r>
                  <a:rPr lang="en-US" sz="1400" b="1" baseline="0"/>
                  <a:t> (per $1000 AV)</a:t>
                </a:r>
                <a:endParaRPr lang="en-US" sz="1400" b="1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_(&quot;$&quot;* #,##0.00_);_(&quot;$&quot;* \(#,##0.00\);_(&quot;$&quot;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41348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400" b="0"/>
              <a:t>School District Local Levy Rates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bubbleChart>
        <c:varyColors val="0"/>
        <c:ser>
          <c:idx val="0"/>
          <c:order val="0"/>
          <c:spPr>
            <a:ln w="19050">
              <a:noFill/>
            </a:ln>
          </c:spPr>
          <c:invertIfNegative val="0"/>
          <c:dLbls>
            <c:dLbl>
              <c:idx val="0"/>
              <c:tx>
                <c:rich>
                  <a:bodyPr rot="0" spcFirstLastPara="1" vertOverflow="overflow" horzOverflow="overflow" vert="horz" wrap="none" lIns="0" tIns="0" rIns="0" bIns="0" anchor="ctr" anchorCtr="1">
                    <a:spAutoFit/>
                  </a:bodyPr>
                  <a:lstStyle/>
                  <a:p>
                    <a:pPr>
                      <a:defRPr sz="1600" b="1" i="0" u="none" strike="noStrike" kern="1200" baseline="0">
                        <a:solidFill>
                          <a:srgbClr val="002060">
                            <a:alpha val="50000"/>
                          </a:srgb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0AB561C2-81AB-41E9-8D64-0ACACFF3789A}" type="CELLRANGE">
                      <a:rPr lang="en-US"/>
                      <a:pPr>
                        <a:defRPr sz="1600" b="1" i="0" u="none" strike="noStrike" kern="1200" baseline="0">
                          <a:solidFill>
                            <a:srgbClr val="002060">
                              <a:alpha val="50000"/>
                            </a:srgb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[CELLRANGE]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0-BD7B-489E-8AC7-A07FB8D183F4}"/>
                </c:ext>
              </c:extLst>
            </c:dLbl>
            <c:dLbl>
              <c:idx val="1"/>
              <c:tx>
                <c:rich>
                  <a:bodyPr rot="0" spcFirstLastPara="1" vertOverflow="overflow" horzOverflow="overflow" vert="horz" wrap="none" lIns="0" tIns="0" rIns="0" bIns="0" anchor="ctr" anchorCtr="1">
                    <a:spAutoFit/>
                  </a:bodyPr>
                  <a:lstStyle/>
                  <a:p>
                    <a:pPr>
                      <a:defRPr sz="1400" b="1" i="0" u="none" strike="noStrike" kern="1200" baseline="0">
                        <a:solidFill>
                          <a:srgbClr val="002060">
                            <a:alpha val="50000"/>
                          </a:srgb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B59D87D7-9BCE-49D8-A7A6-42B279E507AC}" type="CELLRANGE">
                      <a:rPr lang="en-US"/>
                      <a:pPr>
                        <a:defRPr sz="1400" b="1" i="0" u="none" strike="noStrike" kern="1200" baseline="0">
                          <a:solidFill>
                            <a:srgbClr val="002060">
                              <a:alpha val="50000"/>
                            </a:srgb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[CELLRANGE]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1-BD7B-489E-8AC7-A07FB8D183F4}"/>
                </c:ext>
              </c:extLst>
            </c:dLbl>
            <c:dLbl>
              <c:idx val="2"/>
              <c:tx>
                <c:rich>
                  <a:bodyPr rot="0" spcFirstLastPara="1" vertOverflow="overflow" horzOverflow="overflow" vert="horz" wrap="none" lIns="0" tIns="0" rIns="0" bIns="0" anchor="ctr" anchorCtr="1">
                    <a:spAutoFit/>
                  </a:bodyPr>
                  <a:lstStyle/>
                  <a:p>
                    <a:pPr>
                      <a:defRPr sz="1400" b="1" i="0" u="none" strike="noStrike" kern="1200" baseline="0">
                        <a:solidFill>
                          <a:srgbClr val="002060">
                            <a:alpha val="50000"/>
                          </a:srgb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A689874F-6CE7-4169-8B4D-3D3323C9DDAA}" type="CELLRANGE">
                      <a:rPr lang="en-US"/>
                      <a:pPr>
                        <a:defRPr sz="1400" b="1" i="0" u="none" strike="noStrike" kern="1200" baseline="0">
                          <a:solidFill>
                            <a:srgbClr val="002060">
                              <a:alpha val="50000"/>
                            </a:srgb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[CELLRANGE]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2-BD7B-489E-8AC7-A07FB8D183F4}"/>
                </c:ext>
              </c:extLst>
            </c:dLbl>
            <c:dLbl>
              <c:idx val="3"/>
              <c:tx>
                <c:rich>
                  <a:bodyPr rot="0" spcFirstLastPara="1" vertOverflow="overflow" horzOverflow="overflow" vert="horz" wrap="none" lIns="0" tIns="0" rIns="0" bIns="0" anchor="ctr" anchorCtr="1">
                    <a:spAutoFit/>
                  </a:bodyPr>
                  <a:lstStyle/>
                  <a:p>
                    <a:pPr>
                      <a:defRPr sz="1100" b="1" i="0" u="none" strike="noStrike" kern="1200" baseline="0">
                        <a:solidFill>
                          <a:srgbClr val="002060">
                            <a:alpha val="50000"/>
                          </a:srgb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73EAE475-0FC3-4E7A-B20D-B06FB171A0F7}" type="CELLRANGE">
                      <a:rPr lang="en-US"/>
                      <a:pPr>
                        <a:defRPr sz="1100" b="1" i="0" u="none" strike="noStrike" kern="1200" baseline="0">
                          <a:solidFill>
                            <a:srgbClr val="002060">
                              <a:alpha val="50000"/>
                            </a:srgb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[CELLRANGE]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3-BD7B-489E-8AC7-A07FB8D183F4}"/>
                </c:ext>
              </c:extLst>
            </c:dLbl>
            <c:dLbl>
              <c:idx val="4"/>
              <c:tx>
                <c:rich>
                  <a:bodyPr rot="0" spcFirstLastPara="1" vertOverflow="overflow" horzOverflow="overflow" vert="horz" wrap="none" lIns="0" tIns="0" rIns="0" bIns="0" anchor="ctr" anchorCtr="1">
                    <a:spAutoFit/>
                  </a:bodyPr>
                  <a:lstStyle/>
                  <a:p>
                    <a:pPr>
                      <a:defRPr sz="1100" b="1" i="0" u="none" strike="noStrike" kern="1200" baseline="0">
                        <a:solidFill>
                          <a:srgbClr val="002060">
                            <a:alpha val="50000"/>
                          </a:srgb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08A53BCB-574D-4552-9B1E-77E88A6147D8}" type="CELLRANGE">
                      <a:rPr lang="en-US"/>
                      <a:pPr>
                        <a:defRPr sz="1100" b="1" i="0" u="none" strike="noStrike" kern="1200" baseline="0">
                          <a:solidFill>
                            <a:srgbClr val="002060">
                              <a:alpha val="50000"/>
                            </a:srgb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[CELLRANGE]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4-BD7B-489E-8AC7-A07FB8D183F4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10DF2F8A-2FA6-43BE-8067-79D79F5FDDE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5-BD7B-489E-8AC7-A07FB8D183F4}"/>
                </c:ext>
              </c:extLst>
            </c:dLbl>
            <c:dLbl>
              <c:idx val="6"/>
              <c:tx>
                <c:rich>
                  <a:bodyPr rot="0" spcFirstLastPara="1" vertOverflow="overflow" horzOverflow="overflow" vert="horz" wrap="none" lIns="0" tIns="0" rIns="0" bIns="0" anchor="ctr" anchorCtr="1">
                    <a:spAutoFit/>
                  </a:bodyPr>
                  <a:lstStyle/>
                  <a:p>
                    <a:pPr>
                      <a:defRPr sz="1100" b="1" i="0" u="none" strike="noStrike" kern="1200" baseline="0">
                        <a:solidFill>
                          <a:srgbClr val="002060">
                            <a:alpha val="50000"/>
                          </a:srgb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33B9FE42-CEFC-403C-A7C7-ED40EE6D51E3}" type="CELLRANGE">
                      <a:rPr lang="en-US"/>
                      <a:pPr>
                        <a:defRPr sz="1100" b="1" i="0" u="none" strike="noStrike" kern="1200" baseline="0">
                          <a:solidFill>
                            <a:srgbClr val="002060">
                              <a:alpha val="50000"/>
                            </a:srgb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[CELLRANGE]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6-BD7B-489E-8AC7-A07FB8D183F4}"/>
                </c:ext>
              </c:extLst>
            </c:dLbl>
            <c:dLbl>
              <c:idx val="7"/>
              <c:tx>
                <c:rich>
                  <a:bodyPr rot="0" spcFirstLastPara="1" vertOverflow="overflow" horzOverflow="overflow" vert="horz" wrap="none" lIns="0" tIns="0" rIns="0" bIns="0" anchor="ctr" anchorCtr="1">
                    <a:spAutoFit/>
                  </a:bodyPr>
                  <a:lstStyle/>
                  <a:p>
                    <a:pPr>
                      <a:defRPr sz="1100" b="1" i="0" u="none" strike="noStrike" kern="1200" baseline="0">
                        <a:solidFill>
                          <a:srgbClr val="002060">
                            <a:alpha val="50000"/>
                          </a:srgb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159735B0-89C2-43C6-9316-797EC33ECCC5}" type="CELLRANGE">
                      <a:rPr lang="en-US"/>
                      <a:pPr>
                        <a:defRPr sz="1100" b="1" i="0" u="none" strike="noStrike" kern="1200" baseline="0">
                          <a:solidFill>
                            <a:srgbClr val="002060">
                              <a:alpha val="50000"/>
                            </a:srgb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[CELLRANGE]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7-BD7B-489E-8AC7-A07FB8D183F4}"/>
                </c:ext>
              </c:extLst>
            </c:dLbl>
            <c:dLbl>
              <c:idx val="8"/>
              <c:tx>
                <c:rich>
                  <a:bodyPr rot="0" spcFirstLastPara="1" vertOverflow="overflow" horzOverflow="overflow" vert="horz" wrap="none" lIns="0" tIns="0" rIns="0" bIns="0" anchor="ctr" anchorCtr="1">
                    <a:spAutoFit/>
                  </a:bodyPr>
                  <a:lstStyle/>
                  <a:p>
                    <a:pPr>
                      <a:defRPr sz="1100" b="1" i="0" u="none" strike="noStrike" kern="1200" baseline="0">
                        <a:solidFill>
                          <a:srgbClr val="002060">
                            <a:alpha val="50000"/>
                          </a:srgb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F8793108-13B1-4F2E-B5E0-5C128D0E771E}" type="CELLRANGE">
                      <a:rPr lang="en-US"/>
                      <a:pPr>
                        <a:defRPr sz="1100" b="1" i="0" u="none" strike="noStrike" kern="1200" baseline="0">
                          <a:solidFill>
                            <a:srgbClr val="002060">
                              <a:alpha val="50000"/>
                            </a:srgb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[CELLRANGE]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8-BD7B-489E-8AC7-A07FB8D183F4}"/>
                </c:ext>
              </c:extLst>
            </c:dLbl>
            <c:dLbl>
              <c:idx val="9"/>
              <c:tx>
                <c:rich>
                  <a:bodyPr rot="0" spcFirstLastPara="1" vertOverflow="overflow" horzOverflow="overflow" vert="horz" wrap="none" lIns="0" tIns="0" rIns="0" bIns="0" anchor="ctr" anchorCtr="1">
                    <a:spAutoFit/>
                  </a:bodyPr>
                  <a:lstStyle/>
                  <a:p>
                    <a:pPr>
                      <a:defRPr sz="1100" b="1" i="0" u="none" strike="noStrike" kern="1200" baseline="0">
                        <a:solidFill>
                          <a:srgbClr val="002060">
                            <a:alpha val="50000"/>
                          </a:srgb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527D59C3-039F-4824-9EE2-3715A2F53452}" type="CELLRANGE">
                      <a:rPr lang="en-US"/>
                      <a:pPr>
                        <a:defRPr sz="1100" b="1" i="0" u="none" strike="noStrike" kern="1200" baseline="0">
                          <a:solidFill>
                            <a:srgbClr val="002060">
                              <a:alpha val="50000"/>
                            </a:srgb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[CELLRANGE]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9-BD7B-489E-8AC7-A07FB8D183F4}"/>
                </c:ext>
              </c:extLst>
            </c:dLbl>
            <c:dLbl>
              <c:idx val="10"/>
              <c:tx>
                <c:rich>
                  <a:bodyPr rot="0" spcFirstLastPara="1" vertOverflow="overflow" horzOverflow="overflow" vert="horz" wrap="none" lIns="0" tIns="0" rIns="0" bIns="0" anchor="ctr" anchorCtr="1">
                    <a:spAutoFit/>
                  </a:bodyPr>
                  <a:lstStyle/>
                  <a:p>
                    <a:pPr>
                      <a:defRPr sz="1100" b="1" i="0" u="none" strike="noStrike" kern="1200" baseline="0">
                        <a:solidFill>
                          <a:srgbClr val="002060">
                            <a:alpha val="50000"/>
                          </a:srgb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18D2B247-5021-4253-9F9B-4876946D9A66}" type="CELLRANGE">
                      <a:rPr lang="en-US"/>
                      <a:pPr>
                        <a:defRPr sz="1100" b="1" i="0" u="none" strike="noStrike" kern="1200" baseline="0">
                          <a:solidFill>
                            <a:srgbClr val="002060">
                              <a:alpha val="50000"/>
                            </a:srgb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[CELLRANGE]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A-BD7B-489E-8AC7-A07FB8D183F4}"/>
                </c:ext>
              </c:extLst>
            </c:dLbl>
            <c:dLbl>
              <c:idx val="11"/>
              <c:tx>
                <c:rich>
                  <a:bodyPr rot="0" spcFirstLastPara="1" vertOverflow="overflow" horzOverflow="overflow" vert="horz" wrap="none" lIns="0" tIns="0" rIns="0" bIns="0" anchor="ctr" anchorCtr="1">
                    <a:spAutoFit/>
                  </a:bodyPr>
                  <a:lstStyle/>
                  <a:p>
                    <a:pPr>
                      <a:defRPr sz="1100" b="1" i="0" u="none" strike="noStrike" kern="1200" baseline="0">
                        <a:solidFill>
                          <a:srgbClr val="002060">
                            <a:alpha val="50000"/>
                          </a:srgb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EF60A9FC-771F-4B98-901C-9E570585614A}" type="CELLRANGE">
                      <a:rPr lang="en-US"/>
                      <a:pPr>
                        <a:defRPr sz="1100" b="1" i="0" u="none" strike="noStrike" kern="1200" baseline="0">
                          <a:solidFill>
                            <a:srgbClr val="002060">
                              <a:alpha val="50000"/>
                            </a:srgb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[CELLRANGE]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B-BD7B-489E-8AC7-A07FB8D183F4}"/>
                </c:ext>
              </c:extLst>
            </c:dLbl>
            <c:dLbl>
              <c:idx val="12"/>
              <c:tx>
                <c:rich>
                  <a:bodyPr rot="0" spcFirstLastPara="1" vertOverflow="overflow" horzOverflow="overflow" vert="horz" wrap="none" lIns="0" tIns="0" rIns="0" bIns="0" anchor="ctr" anchorCtr="1">
                    <a:spAutoFit/>
                  </a:bodyPr>
                  <a:lstStyle/>
                  <a:p>
                    <a:pPr>
                      <a:defRPr sz="1100" b="1" i="0" u="none" strike="noStrike" kern="1200" baseline="0">
                        <a:solidFill>
                          <a:srgbClr val="002060">
                            <a:alpha val="50000"/>
                          </a:srgb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769D8543-6467-45A0-976A-6B1D61917598}" type="CELLRANGE">
                      <a:rPr lang="en-US"/>
                      <a:pPr>
                        <a:defRPr sz="1100" b="1" i="0" u="none" strike="noStrike" kern="1200" baseline="0">
                          <a:solidFill>
                            <a:srgbClr val="002060">
                              <a:alpha val="50000"/>
                            </a:srgb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[CELLRANGE]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C-BD7B-489E-8AC7-A07FB8D183F4}"/>
                </c:ext>
              </c:extLst>
            </c:dLbl>
            <c:dLbl>
              <c:idx val="13"/>
              <c:tx>
                <c:rich>
                  <a:bodyPr rot="0" spcFirstLastPara="1" vertOverflow="overflow" horzOverflow="overflow" vert="horz" wrap="none" lIns="0" tIns="0" rIns="0" bIns="0" anchor="ctr" anchorCtr="1">
                    <a:spAutoFit/>
                  </a:bodyPr>
                  <a:lstStyle/>
                  <a:p>
                    <a:pPr>
                      <a:defRPr sz="1100" b="1" i="0" u="none" strike="noStrike" kern="1200" baseline="0">
                        <a:solidFill>
                          <a:srgbClr val="002060">
                            <a:alpha val="50000"/>
                          </a:srgb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228E9088-8ECC-4F56-9664-0D769C2421E8}" type="CELLRANGE">
                      <a:rPr lang="en-US"/>
                      <a:pPr>
                        <a:defRPr sz="1100" b="1" i="0" u="none" strike="noStrike" kern="1200" baseline="0">
                          <a:solidFill>
                            <a:srgbClr val="002060">
                              <a:alpha val="50000"/>
                            </a:srgb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[CELLRANGE]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D-BD7B-489E-8AC7-A07FB8D183F4}"/>
                </c:ext>
              </c:extLst>
            </c:dLbl>
            <c:dLbl>
              <c:idx val="14"/>
              <c:tx>
                <c:rich>
                  <a:bodyPr rot="0" spcFirstLastPara="1" vertOverflow="overflow" horzOverflow="overflow" vert="horz" wrap="none" lIns="0" tIns="0" rIns="0" bIns="0" anchor="ctr" anchorCtr="1">
                    <a:spAutoFit/>
                  </a:bodyPr>
                  <a:lstStyle/>
                  <a:p>
                    <a:pPr>
                      <a:defRPr sz="1100" b="1" i="0" u="none" strike="noStrike" kern="1200" baseline="0">
                        <a:solidFill>
                          <a:srgbClr val="002060">
                            <a:alpha val="50000"/>
                          </a:srgb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1ACC869D-3BCF-46A9-96EB-8ACF1BD7B3E5}" type="CELLRANGE">
                      <a:rPr lang="en-US"/>
                      <a:pPr>
                        <a:defRPr sz="1100" b="1" i="0" u="none" strike="noStrike" kern="1200" baseline="0">
                          <a:solidFill>
                            <a:srgbClr val="002060">
                              <a:alpha val="50000"/>
                            </a:srgb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[CELLRANGE]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E-BD7B-489E-8AC7-A07FB8D183F4}"/>
                </c:ext>
              </c:extLst>
            </c:dLbl>
            <c:dLbl>
              <c:idx val="15"/>
              <c:tx>
                <c:rich>
                  <a:bodyPr/>
                  <a:lstStyle/>
                  <a:p>
                    <a:fld id="{10C21C2F-B2EF-47B4-81C6-E3427D5F4A0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0F-BD7B-489E-8AC7-A07FB8D183F4}"/>
                </c:ext>
              </c:extLst>
            </c:dLbl>
            <c:dLbl>
              <c:idx val="16"/>
              <c:tx>
                <c:rich>
                  <a:bodyPr/>
                  <a:lstStyle/>
                  <a:p>
                    <a:fld id="{3188B37D-EF0B-4D56-87DD-FAC51CA6943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0-BD7B-489E-8AC7-A07FB8D183F4}"/>
                </c:ext>
              </c:extLst>
            </c:dLbl>
            <c:dLbl>
              <c:idx val="17"/>
              <c:tx>
                <c:rich>
                  <a:bodyPr rot="0" spcFirstLastPara="1" vertOverflow="overflow" horzOverflow="overflow" vert="horz" wrap="none" lIns="0" tIns="0" rIns="0" bIns="0" anchor="ctr" anchorCtr="1">
                    <a:spAutoFit/>
                  </a:bodyPr>
                  <a:lstStyle/>
                  <a:p>
                    <a:pPr>
                      <a:defRPr sz="1100" b="1" i="0" u="none" strike="noStrike" kern="1200" baseline="0">
                        <a:solidFill>
                          <a:srgbClr val="002060">
                            <a:alpha val="50000"/>
                          </a:srgb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853EEFEE-042D-4F95-B9FA-9700F71246F0}" type="CELLRANGE">
                      <a:rPr lang="en-US"/>
                      <a:pPr>
                        <a:defRPr sz="1100" b="1" i="0" u="none" strike="noStrike" kern="1200" baseline="0">
                          <a:solidFill>
                            <a:srgbClr val="002060">
                              <a:alpha val="50000"/>
                            </a:srgb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[CELLRANGE]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1-BD7B-489E-8AC7-A07FB8D183F4}"/>
                </c:ext>
              </c:extLst>
            </c:dLbl>
            <c:dLbl>
              <c:idx val="18"/>
              <c:tx>
                <c:rich>
                  <a:bodyPr rot="0" spcFirstLastPara="1" vertOverflow="overflow" horzOverflow="overflow" vert="horz" wrap="none" lIns="0" tIns="0" rIns="0" bIns="0" anchor="ctr" anchorCtr="1">
                    <a:spAutoFit/>
                  </a:bodyPr>
                  <a:lstStyle/>
                  <a:p>
                    <a:pPr>
                      <a:defRPr sz="1100" b="1" i="0" u="none" strike="noStrike" kern="1200" baseline="0">
                        <a:solidFill>
                          <a:srgbClr val="002060">
                            <a:alpha val="50000"/>
                          </a:srgb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577CB19B-BE1E-47D6-B584-1246F0291AA6}" type="CELLRANGE">
                      <a:rPr lang="en-US"/>
                      <a:pPr>
                        <a:defRPr sz="1100" b="1" i="0" u="none" strike="noStrike" kern="1200" baseline="0">
                          <a:solidFill>
                            <a:srgbClr val="002060">
                              <a:alpha val="50000"/>
                            </a:srgb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[CELLRANGE]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2-BD7B-489E-8AC7-A07FB8D183F4}"/>
                </c:ext>
              </c:extLst>
            </c:dLbl>
            <c:dLbl>
              <c:idx val="19"/>
              <c:tx>
                <c:rich>
                  <a:bodyPr rot="0" spcFirstLastPara="1" vertOverflow="overflow" horzOverflow="overflow" vert="horz" wrap="none" lIns="0" tIns="0" rIns="0" bIns="0" anchor="ctr" anchorCtr="1">
                    <a:spAutoFit/>
                  </a:bodyPr>
                  <a:lstStyle/>
                  <a:p>
                    <a:pPr>
                      <a:defRPr sz="1100" b="1" i="0" u="none" strike="noStrike" kern="1200" baseline="0">
                        <a:solidFill>
                          <a:srgbClr val="002060">
                            <a:alpha val="50000"/>
                          </a:srgb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3BB066A5-34BA-4431-A614-15395E430A3D}" type="CELLRANGE">
                      <a:rPr lang="en-US"/>
                      <a:pPr>
                        <a:defRPr sz="1100" b="1" i="0" u="none" strike="noStrike" kern="1200" baseline="0">
                          <a:solidFill>
                            <a:srgbClr val="002060">
                              <a:alpha val="50000"/>
                            </a:srgb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[CELLRANGE]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3-BD7B-489E-8AC7-A07FB8D183F4}"/>
                </c:ext>
              </c:extLst>
            </c:dLbl>
            <c:dLbl>
              <c:idx val="20"/>
              <c:tx>
                <c:rich>
                  <a:bodyPr rot="0" spcFirstLastPara="1" vertOverflow="overflow" horzOverflow="overflow" vert="horz" wrap="none" lIns="0" tIns="0" rIns="0" bIns="0" anchor="ctr" anchorCtr="1">
                    <a:spAutoFit/>
                  </a:bodyPr>
                  <a:lstStyle/>
                  <a:p>
                    <a:pPr>
                      <a:defRPr sz="1100" b="1" i="0" u="none" strike="noStrike" kern="1200" baseline="0">
                        <a:solidFill>
                          <a:srgbClr val="002060">
                            <a:alpha val="50000"/>
                          </a:srgb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3C5035E1-5968-4B13-992C-0B3A290FAEAC}" type="CELLRANGE">
                      <a:rPr lang="en-US"/>
                      <a:pPr>
                        <a:defRPr sz="1100" b="1" i="0" u="none" strike="noStrike" kern="1200" baseline="0">
                          <a:solidFill>
                            <a:srgbClr val="002060">
                              <a:alpha val="50000"/>
                            </a:srgb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[CELLRANGE]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4-BD7B-489E-8AC7-A07FB8D183F4}"/>
                </c:ext>
              </c:extLst>
            </c:dLbl>
            <c:dLbl>
              <c:idx val="21"/>
              <c:tx>
                <c:rich>
                  <a:bodyPr rot="0" spcFirstLastPara="1" vertOverflow="overflow" horzOverflow="overflow" vert="horz" wrap="none" lIns="0" tIns="0" rIns="0" bIns="0" anchor="ctr" anchorCtr="1">
                    <a:spAutoFit/>
                  </a:bodyPr>
                  <a:lstStyle/>
                  <a:p>
                    <a:pPr>
                      <a:defRPr sz="1100" b="1" i="0" u="none" strike="noStrike" kern="1200" baseline="0">
                        <a:solidFill>
                          <a:srgbClr val="002060">
                            <a:alpha val="50000"/>
                          </a:srgb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2B5AB61A-3C61-4AB7-B958-B95CE594DDF7}" type="CELLRANGE">
                      <a:rPr lang="en-US"/>
                      <a:pPr>
                        <a:defRPr sz="1100" b="1" i="0" u="none" strike="noStrike" kern="1200" baseline="0">
                          <a:solidFill>
                            <a:srgbClr val="002060">
                              <a:alpha val="50000"/>
                            </a:srgb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[CELLRANGE]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5-BD7B-489E-8AC7-A07FB8D183F4}"/>
                </c:ext>
              </c:extLst>
            </c:dLbl>
            <c:dLbl>
              <c:idx val="22"/>
              <c:tx>
                <c:rich>
                  <a:bodyPr rot="0" spcFirstLastPara="1" vertOverflow="overflow" horzOverflow="overflow" vert="horz" wrap="none" lIns="0" tIns="0" rIns="0" bIns="0" anchor="ctr" anchorCtr="1">
                    <a:spAutoFit/>
                  </a:bodyPr>
                  <a:lstStyle/>
                  <a:p>
                    <a:pPr>
                      <a:defRPr sz="1100" b="1" i="0" u="none" strike="noStrike" kern="1200" baseline="0">
                        <a:solidFill>
                          <a:srgbClr val="002060">
                            <a:alpha val="50000"/>
                          </a:srgb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FC0A56BE-EAB0-455B-98AF-69BF4ACDA168}" type="CELLRANGE">
                      <a:rPr lang="en-US"/>
                      <a:pPr>
                        <a:defRPr sz="1100" b="1" i="0" u="none" strike="noStrike" kern="1200" baseline="0">
                          <a:solidFill>
                            <a:srgbClr val="002060">
                              <a:alpha val="50000"/>
                            </a:srgb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[CELLRANGE]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6-BD7B-489E-8AC7-A07FB8D183F4}"/>
                </c:ext>
              </c:extLst>
            </c:dLbl>
            <c:dLbl>
              <c:idx val="23"/>
              <c:tx>
                <c:rich>
                  <a:bodyPr rot="0" spcFirstLastPara="1" vertOverflow="overflow" horzOverflow="overflow" vert="horz" wrap="none" lIns="0" tIns="0" rIns="0" bIns="0" anchor="ctr" anchorCtr="1">
                    <a:spAutoFit/>
                  </a:bodyPr>
                  <a:lstStyle/>
                  <a:p>
                    <a:pPr>
                      <a:defRPr sz="1100" b="1" i="0" u="none" strike="noStrike" kern="1200" baseline="0">
                        <a:solidFill>
                          <a:srgbClr val="002060">
                            <a:alpha val="50000"/>
                          </a:srgb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6EA458CC-4E4C-4B18-B5E0-C21EDCCB5A49}" type="CELLRANGE">
                      <a:rPr lang="en-US"/>
                      <a:pPr>
                        <a:defRPr sz="1100" b="1" i="0" u="none" strike="noStrike" kern="1200" baseline="0">
                          <a:solidFill>
                            <a:srgbClr val="002060">
                              <a:alpha val="50000"/>
                            </a:srgb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[CELLRANGE]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7-BD7B-489E-8AC7-A07FB8D183F4}"/>
                </c:ext>
              </c:extLst>
            </c:dLbl>
            <c:dLbl>
              <c:idx val="24"/>
              <c:tx>
                <c:rich>
                  <a:bodyPr/>
                  <a:lstStyle/>
                  <a:p>
                    <a:fld id="{06F2AE73-3EF3-4894-80EA-24E33085E54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8-BD7B-489E-8AC7-A07FB8D183F4}"/>
                </c:ext>
              </c:extLst>
            </c:dLbl>
            <c:dLbl>
              <c:idx val="25"/>
              <c:tx>
                <c:rich>
                  <a:bodyPr rot="0" spcFirstLastPara="1" vertOverflow="overflow" horzOverflow="overflow" vert="horz" wrap="none" lIns="0" tIns="0" rIns="0" bIns="0" anchor="ctr" anchorCtr="1">
                    <a:spAutoFit/>
                  </a:bodyPr>
                  <a:lstStyle/>
                  <a:p>
                    <a:pPr>
                      <a:defRPr sz="1100" b="1" i="0" u="none" strike="noStrike" kern="1200" baseline="0">
                        <a:solidFill>
                          <a:srgbClr val="002060">
                            <a:alpha val="50000"/>
                          </a:srgb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24D69A01-0521-407B-851A-464134431E6B}" type="CELLRANGE">
                      <a:rPr lang="en-US"/>
                      <a:pPr>
                        <a:defRPr sz="1100" b="1" i="0" u="none" strike="noStrike" kern="1200" baseline="0">
                          <a:solidFill>
                            <a:srgbClr val="002060">
                              <a:alpha val="50000"/>
                            </a:srgb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[CELLRANGE]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9-BD7B-489E-8AC7-A07FB8D183F4}"/>
                </c:ext>
              </c:extLst>
            </c:dLbl>
            <c:dLbl>
              <c:idx val="26"/>
              <c:tx>
                <c:rich>
                  <a:bodyPr/>
                  <a:lstStyle/>
                  <a:p>
                    <a:fld id="{3545D3A6-1908-45E3-B636-993BF557B46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A-BD7B-489E-8AC7-A07FB8D183F4}"/>
                </c:ext>
              </c:extLst>
            </c:dLbl>
            <c:dLbl>
              <c:idx val="27"/>
              <c:tx>
                <c:rich>
                  <a:bodyPr rot="0" spcFirstLastPara="1" vertOverflow="overflow" horzOverflow="overflow" vert="horz" wrap="none" lIns="0" tIns="0" rIns="0" bIns="0" anchor="ctr" anchorCtr="1">
                    <a:spAutoFit/>
                  </a:bodyPr>
                  <a:lstStyle/>
                  <a:p>
                    <a:pPr>
                      <a:defRPr sz="1100" b="1" i="0" u="none" strike="noStrike" kern="1200" baseline="0">
                        <a:solidFill>
                          <a:srgbClr val="002060">
                            <a:alpha val="50000"/>
                          </a:srgb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5FB1625D-B71E-467E-B81D-CA82662B71B3}" type="CELLRANGE">
                      <a:rPr lang="en-US"/>
                      <a:pPr>
                        <a:defRPr sz="1100" b="1" i="0" u="none" strike="noStrike" kern="1200" baseline="0">
                          <a:solidFill>
                            <a:srgbClr val="002060">
                              <a:alpha val="50000"/>
                            </a:srgb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[CELLRANGE]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B-BD7B-489E-8AC7-A07FB8D183F4}"/>
                </c:ext>
              </c:extLst>
            </c:dLbl>
            <c:dLbl>
              <c:idx val="28"/>
              <c:tx>
                <c:rich>
                  <a:bodyPr/>
                  <a:lstStyle/>
                  <a:p>
                    <a:fld id="{F7AC40C0-44B1-4186-A279-8E502F05565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C-BD7B-489E-8AC7-A07FB8D183F4}"/>
                </c:ext>
              </c:extLst>
            </c:dLbl>
            <c:dLbl>
              <c:idx val="29"/>
              <c:tx>
                <c:rich>
                  <a:bodyPr/>
                  <a:lstStyle/>
                  <a:p>
                    <a:fld id="{A3858D7E-73FA-4AE1-9A1D-7F1960A61ED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D-BD7B-489E-8AC7-A07FB8D183F4}"/>
                </c:ext>
              </c:extLst>
            </c:dLbl>
            <c:dLbl>
              <c:idx val="30"/>
              <c:tx>
                <c:rich>
                  <a:bodyPr/>
                  <a:lstStyle/>
                  <a:p>
                    <a:fld id="{35CD28C1-DC0D-43FA-A0EC-89393B32ACA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E-BD7B-489E-8AC7-A07FB8D183F4}"/>
                </c:ext>
              </c:extLst>
            </c:dLbl>
            <c:dLbl>
              <c:idx val="31"/>
              <c:tx>
                <c:rich>
                  <a:bodyPr/>
                  <a:lstStyle/>
                  <a:p>
                    <a:fld id="{20FF2E33-BB95-4C72-A163-6B966BB3B34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1F-BD7B-489E-8AC7-A07FB8D183F4}"/>
                </c:ext>
              </c:extLst>
            </c:dLbl>
            <c:dLbl>
              <c:idx val="32"/>
              <c:tx>
                <c:rich>
                  <a:bodyPr rot="0" spcFirstLastPara="1" vertOverflow="overflow" horzOverflow="overflow" vert="horz" wrap="none" lIns="0" tIns="0" rIns="0" bIns="0" anchor="ctr" anchorCtr="1">
                    <a:spAutoFit/>
                  </a:bodyPr>
                  <a:lstStyle/>
                  <a:p>
                    <a:pPr>
                      <a:defRPr sz="1100" b="1" i="0" u="none" strike="noStrike" kern="1200" baseline="0">
                        <a:solidFill>
                          <a:srgbClr val="002060">
                            <a:alpha val="50000"/>
                          </a:srgb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C153660A-DA9E-44EB-86E7-F0C5B098080D}" type="CELLRANGE">
                      <a:rPr lang="en-US"/>
                      <a:pPr>
                        <a:defRPr sz="1100" b="1" i="0" u="none" strike="noStrike" kern="1200" baseline="0">
                          <a:solidFill>
                            <a:srgbClr val="002060">
                              <a:alpha val="50000"/>
                            </a:srgb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[CELLRANGE]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0-BD7B-489E-8AC7-A07FB8D183F4}"/>
                </c:ext>
              </c:extLst>
            </c:dLbl>
            <c:dLbl>
              <c:idx val="33"/>
              <c:tx>
                <c:rich>
                  <a:bodyPr/>
                  <a:lstStyle/>
                  <a:p>
                    <a:fld id="{03AF80DE-E412-402E-BE4E-1B6D2480D67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1-BD7B-489E-8AC7-A07FB8D183F4}"/>
                </c:ext>
              </c:extLst>
            </c:dLbl>
            <c:dLbl>
              <c:idx val="34"/>
              <c:tx>
                <c:rich>
                  <a:bodyPr/>
                  <a:lstStyle/>
                  <a:p>
                    <a:fld id="{CF876024-BA77-43CB-8649-44481E271AC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2-BD7B-489E-8AC7-A07FB8D183F4}"/>
                </c:ext>
              </c:extLst>
            </c:dLbl>
            <c:dLbl>
              <c:idx val="35"/>
              <c:tx>
                <c:rich>
                  <a:bodyPr/>
                  <a:lstStyle/>
                  <a:p>
                    <a:fld id="{9EE262DE-B6FC-44AD-BE5D-B95737CE878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3-BD7B-489E-8AC7-A07FB8D183F4}"/>
                </c:ext>
              </c:extLst>
            </c:dLbl>
            <c:dLbl>
              <c:idx val="36"/>
              <c:tx>
                <c:rich>
                  <a:bodyPr/>
                  <a:lstStyle/>
                  <a:p>
                    <a:fld id="{B7C63059-6886-45BF-90B2-8BB9F706A97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4-BD7B-489E-8AC7-A07FB8D183F4}"/>
                </c:ext>
              </c:extLst>
            </c:dLbl>
            <c:dLbl>
              <c:idx val="37"/>
              <c:tx>
                <c:rich>
                  <a:bodyPr/>
                  <a:lstStyle/>
                  <a:p>
                    <a:fld id="{A59E2EEE-3148-464C-893C-E01AC37F91D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5-BD7B-489E-8AC7-A07FB8D183F4}"/>
                </c:ext>
              </c:extLst>
            </c:dLbl>
            <c:dLbl>
              <c:idx val="38"/>
              <c:tx>
                <c:rich>
                  <a:bodyPr/>
                  <a:lstStyle/>
                  <a:p>
                    <a:fld id="{2594E878-B67E-4101-BB8A-69B7A4178E4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6-BD7B-489E-8AC7-A07FB8D183F4}"/>
                </c:ext>
              </c:extLst>
            </c:dLbl>
            <c:dLbl>
              <c:idx val="39"/>
              <c:tx>
                <c:rich>
                  <a:bodyPr/>
                  <a:lstStyle/>
                  <a:p>
                    <a:fld id="{9B75061D-9B1B-4DF0-B1B3-D18A8B42ABA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7-BD7B-489E-8AC7-A07FB8D183F4}"/>
                </c:ext>
              </c:extLst>
            </c:dLbl>
            <c:dLbl>
              <c:idx val="40"/>
              <c:tx>
                <c:rich>
                  <a:bodyPr rot="0" spcFirstLastPara="1" vertOverflow="overflow" horzOverflow="overflow" vert="horz" wrap="none" lIns="0" tIns="0" rIns="0" bIns="0" anchor="ctr" anchorCtr="1">
                    <a:spAutoFit/>
                  </a:bodyPr>
                  <a:lstStyle/>
                  <a:p>
                    <a:pPr>
                      <a:defRPr sz="1100" b="1" i="0" u="none" strike="noStrike" kern="1200" baseline="0">
                        <a:solidFill>
                          <a:srgbClr val="002060">
                            <a:alpha val="50000"/>
                          </a:srgb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366A0D4-7985-4E6E-A499-22199AD36F4E}" type="CELLRANGE">
                      <a:rPr lang="en-US"/>
                      <a:pPr>
                        <a:defRPr sz="1100" b="1" i="0" u="none" strike="noStrike" kern="1200" baseline="0">
                          <a:solidFill>
                            <a:srgbClr val="002060">
                              <a:alpha val="50000"/>
                            </a:srgb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[CELLRANGE]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8-BD7B-489E-8AC7-A07FB8D183F4}"/>
                </c:ext>
              </c:extLst>
            </c:dLbl>
            <c:dLbl>
              <c:idx val="41"/>
              <c:tx>
                <c:rich>
                  <a:bodyPr/>
                  <a:lstStyle/>
                  <a:p>
                    <a:fld id="{EB0E664B-B079-4E0C-ACCA-4265400B73E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9-BD7B-489E-8AC7-A07FB8D183F4}"/>
                </c:ext>
              </c:extLst>
            </c:dLbl>
            <c:dLbl>
              <c:idx val="42"/>
              <c:tx>
                <c:rich>
                  <a:bodyPr/>
                  <a:lstStyle/>
                  <a:p>
                    <a:fld id="{65DD64D1-8D06-422B-9D85-C8F70AF9EB0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A-BD7B-489E-8AC7-A07FB8D183F4}"/>
                </c:ext>
              </c:extLst>
            </c:dLbl>
            <c:dLbl>
              <c:idx val="43"/>
              <c:tx>
                <c:rich>
                  <a:bodyPr/>
                  <a:lstStyle/>
                  <a:p>
                    <a:fld id="{6E14787E-1A2A-448E-85AA-FC36AFB047F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B-BD7B-489E-8AC7-A07FB8D183F4}"/>
                </c:ext>
              </c:extLst>
            </c:dLbl>
            <c:dLbl>
              <c:idx val="44"/>
              <c:tx>
                <c:rich>
                  <a:bodyPr/>
                  <a:lstStyle/>
                  <a:p>
                    <a:fld id="{49C8D03C-5691-4C73-B4D1-A7AD6004D3C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C-BD7B-489E-8AC7-A07FB8D183F4}"/>
                </c:ext>
              </c:extLst>
            </c:dLbl>
            <c:dLbl>
              <c:idx val="45"/>
              <c:tx>
                <c:rich>
                  <a:bodyPr/>
                  <a:lstStyle/>
                  <a:p>
                    <a:fld id="{526A247E-7D75-4ADF-9732-53249D60B47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D-BD7B-489E-8AC7-A07FB8D183F4}"/>
                </c:ext>
              </c:extLst>
            </c:dLbl>
            <c:dLbl>
              <c:idx val="46"/>
              <c:tx>
                <c:rich>
                  <a:bodyPr/>
                  <a:lstStyle/>
                  <a:p>
                    <a:fld id="{25B8C386-84D1-48AA-A580-F060B706B42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E-BD7B-489E-8AC7-A07FB8D183F4}"/>
                </c:ext>
              </c:extLst>
            </c:dLbl>
            <c:dLbl>
              <c:idx val="47"/>
              <c:tx>
                <c:rich>
                  <a:bodyPr/>
                  <a:lstStyle/>
                  <a:p>
                    <a:fld id="{E2EACAD0-FB94-4998-9087-F18B1614CFB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2F-BD7B-489E-8AC7-A07FB8D183F4}"/>
                </c:ext>
              </c:extLst>
            </c:dLbl>
            <c:dLbl>
              <c:idx val="48"/>
              <c:tx>
                <c:rich>
                  <a:bodyPr rot="0" spcFirstLastPara="1" vertOverflow="overflow" horzOverflow="overflow" vert="horz" wrap="none" lIns="0" tIns="0" rIns="0" bIns="0" anchor="ctr" anchorCtr="1">
                    <a:spAutoFit/>
                  </a:bodyPr>
                  <a:lstStyle/>
                  <a:p>
                    <a:pPr>
                      <a:defRPr sz="1100" b="1" i="0" u="none" strike="noStrike" kern="1200" baseline="0">
                        <a:solidFill>
                          <a:srgbClr val="002060">
                            <a:alpha val="50000"/>
                          </a:srgb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AE8E1DF0-B21C-4739-832C-20FD39661393}" type="CELLRANGE">
                      <a:rPr lang="en-US"/>
                      <a:pPr>
                        <a:defRPr sz="1100" b="1" i="0" u="none" strike="noStrike" kern="1200" baseline="0">
                          <a:solidFill>
                            <a:srgbClr val="002060">
                              <a:alpha val="50000"/>
                            </a:srgb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[CELLRANGE]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0-BD7B-489E-8AC7-A07FB8D183F4}"/>
                </c:ext>
              </c:extLst>
            </c:dLbl>
            <c:dLbl>
              <c:idx val="49"/>
              <c:tx>
                <c:rich>
                  <a:bodyPr rot="0" spcFirstLastPara="1" vertOverflow="overflow" horzOverflow="overflow" vert="horz" wrap="none" lIns="0" tIns="0" rIns="0" bIns="0" anchor="ctr" anchorCtr="1">
                    <a:spAutoFit/>
                  </a:bodyPr>
                  <a:lstStyle/>
                  <a:p>
                    <a:pPr>
                      <a:defRPr sz="1100" b="1" i="0" u="none" strike="noStrike" kern="1200" baseline="0">
                        <a:solidFill>
                          <a:srgbClr val="002060">
                            <a:alpha val="50000"/>
                          </a:srgb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F5CA1AE1-B8D8-49D0-9C36-B3B7325D8EF3}" type="CELLRANGE">
                      <a:rPr lang="en-US"/>
                      <a:pPr>
                        <a:defRPr sz="1100" b="1" i="0" u="none" strike="noStrike" kern="1200" baseline="0">
                          <a:solidFill>
                            <a:srgbClr val="002060">
                              <a:alpha val="50000"/>
                            </a:srgb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[CELLRANGE]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1-BD7B-489E-8AC7-A07FB8D183F4}"/>
                </c:ext>
              </c:extLst>
            </c:dLbl>
            <c:dLbl>
              <c:idx val="50"/>
              <c:tx>
                <c:rich>
                  <a:bodyPr/>
                  <a:lstStyle/>
                  <a:p>
                    <a:fld id="{D8D80169-EDF8-4C7D-9328-200E90C6AAE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2-BD7B-489E-8AC7-A07FB8D183F4}"/>
                </c:ext>
              </c:extLst>
            </c:dLbl>
            <c:dLbl>
              <c:idx val="51"/>
              <c:tx>
                <c:rich>
                  <a:bodyPr/>
                  <a:lstStyle/>
                  <a:p>
                    <a:fld id="{E8368433-0F74-4757-B519-6F9A0A5D7C4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3-BD7B-489E-8AC7-A07FB8D183F4}"/>
                </c:ext>
              </c:extLst>
            </c:dLbl>
            <c:dLbl>
              <c:idx val="52"/>
              <c:tx>
                <c:rich>
                  <a:bodyPr/>
                  <a:lstStyle/>
                  <a:p>
                    <a:fld id="{5B55182E-86D0-49F9-B723-4B880A5A312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4-BD7B-489E-8AC7-A07FB8D183F4}"/>
                </c:ext>
              </c:extLst>
            </c:dLbl>
            <c:dLbl>
              <c:idx val="53"/>
              <c:tx>
                <c:rich>
                  <a:bodyPr/>
                  <a:lstStyle/>
                  <a:p>
                    <a:fld id="{BC3171ED-4C49-4DF5-BD44-7F6F1930BA6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5-BD7B-489E-8AC7-A07FB8D183F4}"/>
                </c:ext>
              </c:extLst>
            </c:dLbl>
            <c:dLbl>
              <c:idx val="54"/>
              <c:tx>
                <c:rich>
                  <a:bodyPr/>
                  <a:lstStyle/>
                  <a:p>
                    <a:fld id="{2D41DA2F-D680-4EBA-8E90-E3654032CC3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6-BD7B-489E-8AC7-A07FB8D183F4}"/>
                </c:ext>
              </c:extLst>
            </c:dLbl>
            <c:dLbl>
              <c:idx val="55"/>
              <c:tx>
                <c:rich>
                  <a:bodyPr/>
                  <a:lstStyle/>
                  <a:p>
                    <a:fld id="{38221397-0C33-4628-93D8-C018D0E0BCB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7-BD7B-489E-8AC7-A07FB8D183F4}"/>
                </c:ext>
              </c:extLst>
            </c:dLbl>
            <c:dLbl>
              <c:idx val="56"/>
              <c:tx>
                <c:rich>
                  <a:bodyPr/>
                  <a:lstStyle/>
                  <a:p>
                    <a:fld id="{C5DF75DC-A55D-45D2-BCBB-A6D5D07C5B2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8-BD7B-489E-8AC7-A07FB8D183F4}"/>
                </c:ext>
              </c:extLst>
            </c:dLbl>
            <c:dLbl>
              <c:idx val="57"/>
              <c:tx>
                <c:rich>
                  <a:bodyPr/>
                  <a:lstStyle/>
                  <a:p>
                    <a:fld id="{8E877C8D-9000-4999-A2A0-3D120BB9744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9-BD7B-489E-8AC7-A07FB8D183F4}"/>
                </c:ext>
              </c:extLst>
            </c:dLbl>
            <c:dLbl>
              <c:idx val="58"/>
              <c:tx>
                <c:rich>
                  <a:bodyPr/>
                  <a:lstStyle/>
                  <a:p>
                    <a:fld id="{43B04AAA-796D-4DA7-A3FB-74FD4DEBEFE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A-BD7B-489E-8AC7-A07FB8D183F4}"/>
                </c:ext>
              </c:extLst>
            </c:dLbl>
            <c:dLbl>
              <c:idx val="59"/>
              <c:tx>
                <c:rich>
                  <a:bodyPr/>
                  <a:lstStyle/>
                  <a:p>
                    <a:fld id="{3C674C45-6281-4C4D-A1D4-64E7D935F73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B-BD7B-489E-8AC7-A07FB8D183F4}"/>
                </c:ext>
              </c:extLst>
            </c:dLbl>
            <c:dLbl>
              <c:idx val="60"/>
              <c:tx>
                <c:rich>
                  <a:bodyPr/>
                  <a:lstStyle/>
                  <a:p>
                    <a:fld id="{6AA0F12B-F4F8-4729-A9FC-BC26FFC2507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C-BD7B-489E-8AC7-A07FB8D183F4}"/>
                </c:ext>
              </c:extLst>
            </c:dLbl>
            <c:dLbl>
              <c:idx val="61"/>
              <c:tx>
                <c:rich>
                  <a:bodyPr/>
                  <a:lstStyle/>
                  <a:p>
                    <a:fld id="{56AAEF9D-C4B5-4FD0-A2CD-0802FB6ED0F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D-BD7B-489E-8AC7-A07FB8D183F4}"/>
                </c:ext>
              </c:extLst>
            </c:dLbl>
            <c:dLbl>
              <c:idx val="62"/>
              <c:tx>
                <c:rich>
                  <a:bodyPr/>
                  <a:lstStyle/>
                  <a:p>
                    <a:fld id="{0EBE2149-4DD8-4450-928C-F6504138E4E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E-BD7B-489E-8AC7-A07FB8D183F4}"/>
                </c:ext>
              </c:extLst>
            </c:dLbl>
            <c:dLbl>
              <c:idx val="63"/>
              <c:tx>
                <c:rich>
                  <a:bodyPr rot="0" spcFirstLastPara="1" vertOverflow="overflow" horzOverflow="overflow" vert="horz" wrap="none" lIns="0" tIns="0" rIns="0" bIns="0" anchor="ctr" anchorCtr="1">
                    <a:spAutoFit/>
                  </a:bodyPr>
                  <a:lstStyle/>
                  <a:p>
                    <a:pPr>
                      <a:defRPr sz="1100" b="1" i="0" u="none" strike="noStrike" kern="1200" baseline="0">
                        <a:solidFill>
                          <a:srgbClr val="002060">
                            <a:alpha val="50000"/>
                          </a:srgb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723DC12C-CF93-42AC-9D1C-E34E01B897B7}" type="CELLRANGE">
                      <a:rPr lang="en-US"/>
                      <a:pPr>
                        <a:defRPr sz="1100" b="1" i="0" u="none" strike="noStrike" kern="1200" baseline="0">
                          <a:solidFill>
                            <a:srgbClr val="002060">
                              <a:alpha val="50000"/>
                            </a:srgb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t>[CELLRANGE]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3F-BD7B-489E-8AC7-A07FB8D183F4}"/>
                </c:ext>
              </c:extLst>
            </c:dLbl>
            <c:dLbl>
              <c:idx val="64"/>
              <c:tx>
                <c:rich>
                  <a:bodyPr/>
                  <a:lstStyle/>
                  <a:p>
                    <a:fld id="{ED2E3327-48ED-436F-8173-9A1D020B7E0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0-BD7B-489E-8AC7-A07FB8D183F4}"/>
                </c:ext>
              </c:extLst>
            </c:dLbl>
            <c:dLbl>
              <c:idx val="65"/>
              <c:tx>
                <c:rich>
                  <a:bodyPr/>
                  <a:lstStyle/>
                  <a:p>
                    <a:fld id="{D6DB6519-4572-4EED-9013-4FF6A95240D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1-BD7B-489E-8AC7-A07FB8D183F4}"/>
                </c:ext>
              </c:extLst>
            </c:dLbl>
            <c:dLbl>
              <c:idx val="66"/>
              <c:tx>
                <c:rich>
                  <a:bodyPr/>
                  <a:lstStyle/>
                  <a:p>
                    <a:fld id="{49DEBE30-F44C-4C1F-9F2B-5278D4A4204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2-BD7B-489E-8AC7-A07FB8D183F4}"/>
                </c:ext>
              </c:extLst>
            </c:dLbl>
            <c:dLbl>
              <c:idx val="67"/>
              <c:tx>
                <c:rich>
                  <a:bodyPr/>
                  <a:lstStyle/>
                  <a:p>
                    <a:fld id="{46D429D0-9B7E-4446-B981-7210FB4076A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3-BD7B-489E-8AC7-A07FB8D183F4}"/>
                </c:ext>
              </c:extLst>
            </c:dLbl>
            <c:dLbl>
              <c:idx val="68"/>
              <c:tx>
                <c:rich>
                  <a:bodyPr/>
                  <a:lstStyle/>
                  <a:p>
                    <a:fld id="{3D9E71F6-39A5-491A-B64A-92EAF83F0EB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4-BD7B-489E-8AC7-A07FB8D183F4}"/>
                </c:ext>
              </c:extLst>
            </c:dLbl>
            <c:dLbl>
              <c:idx val="69"/>
              <c:tx>
                <c:rich>
                  <a:bodyPr/>
                  <a:lstStyle/>
                  <a:p>
                    <a:fld id="{0C948161-C04D-4F0D-83E9-49D21DD6F71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5-BD7B-489E-8AC7-A07FB8D183F4}"/>
                </c:ext>
              </c:extLst>
            </c:dLbl>
            <c:dLbl>
              <c:idx val="70"/>
              <c:tx>
                <c:rich>
                  <a:bodyPr/>
                  <a:lstStyle/>
                  <a:p>
                    <a:fld id="{3A869074-A604-44E0-8721-ED2306ABCDF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6-BD7B-489E-8AC7-A07FB8D183F4}"/>
                </c:ext>
              </c:extLst>
            </c:dLbl>
            <c:dLbl>
              <c:idx val="71"/>
              <c:tx>
                <c:rich>
                  <a:bodyPr/>
                  <a:lstStyle/>
                  <a:p>
                    <a:fld id="{D6A40C6F-8989-4576-A502-9746032C771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7-BD7B-489E-8AC7-A07FB8D183F4}"/>
                </c:ext>
              </c:extLst>
            </c:dLbl>
            <c:dLbl>
              <c:idx val="72"/>
              <c:tx>
                <c:rich>
                  <a:bodyPr/>
                  <a:lstStyle/>
                  <a:p>
                    <a:fld id="{18907B76-ADC8-4311-A8B3-3F6E97EBB55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8-BD7B-489E-8AC7-A07FB8D183F4}"/>
                </c:ext>
              </c:extLst>
            </c:dLbl>
            <c:dLbl>
              <c:idx val="73"/>
              <c:tx>
                <c:rich>
                  <a:bodyPr/>
                  <a:lstStyle/>
                  <a:p>
                    <a:fld id="{105E9EDD-E2EE-408F-95B1-E94242B7FB5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9-BD7B-489E-8AC7-A07FB8D183F4}"/>
                </c:ext>
              </c:extLst>
            </c:dLbl>
            <c:dLbl>
              <c:idx val="74"/>
              <c:tx>
                <c:rich>
                  <a:bodyPr/>
                  <a:lstStyle/>
                  <a:p>
                    <a:fld id="{99DD3185-5EEE-4B0C-9763-C073E3C3B36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A-BD7B-489E-8AC7-A07FB8D183F4}"/>
                </c:ext>
              </c:extLst>
            </c:dLbl>
            <c:dLbl>
              <c:idx val="75"/>
              <c:tx>
                <c:rich>
                  <a:bodyPr/>
                  <a:lstStyle/>
                  <a:p>
                    <a:fld id="{DF08A097-1D1E-47EB-85EC-9C2D155D260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B-BD7B-489E-8AC7-A07FB8D183F4}"/>
                </c:ext>
              </c:extLst>
            </c:dLbl>
            <c:dLbl>
              <c:idx val="76"/>
              <c:tx>
                <c:rich>
                  <a:bodyPr/>
                  <a:lstStyle/>
                  <a:p>
                    <a:fld id="{03E362E7-5E84-478D-AFA2-1164C42D92F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C-BD7B-489E-8AC7-A07FB8D183F4}"/>
                </c:ext>
              </c:extLst>
            </c:dLbl>
            <c:dLbl>
              <c:idx val="77"/>
              <c:tx>
                <c:rich>
                  <a:bodyPr/>
                  <a:lstStyle/>
                  <a:p>
                    <a:fld id="{D73D3130-E0FD-4E9F-824F-E56C2A89898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D-BD7B-489E-8AC7-A07FB8D183F4}"/>
                </c:ext>
              </c:extLst>
            </c:dLbl>
            <c:dLbl>
              <c:idx val="78"/>
              <c:tx>
                <c:rich>
                  <a:bodyPr/>
                  <a:lstStyle/>
                  <a:p>
                    <a:fld id="{D83EAAB0-F056-405C-8E2E-17663E3DDA4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E-BD7B-489E-8AC7-A07FB8D183F4}"/>
                </c:ext>
              </c:extLst>
            </c:dLbl>
            <c:dLbl>
              <c:idx val="79"/>
              <c:tx>
                <c:rich>
                  <a:bodyPr/>
                  <a:lstStyle/>
                  <a:p>
                    <a:fld id="{CB0079CB-BC80-4771-AB37-B9F8F0A4443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4F-BD7B-489E-8AC7-A07FB8D183F4}"/>
                </c:ext>
              </c:extLst>
            </c:dLbl>
            <c:dLbl>
              <c:idx val="80"/>
              <c:tx>
                <c:rich>
                  <a:bodyPr/>
                  <a:lstStyle/>
                  <a:p>
                    <a:fld id="{9EB3F85B-8743-4F16-AD0B-02529A917B7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0-BD7B-489E-8AC7-A07FB8D183F4}"/>
                </c:ext>
              </c:extLst>
            </c:dLbl>
            <c:dLbl>
              <c:idx val="81"/>
              <c:tx>
                <c:rich>
                  <a:bodyPr/>
                  <a:lstStyle/>
                  <a:p>
                    <a:fld id="{79BAE435-6FED-4CF5-9650-E34419F425C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1-BD7B-489E-8AC7-A07FB8D183F4}"/>
                </c:ext>
              </c:extLst>
            </c:dLbl>
            <c:dLbl>
              <c:idx val="82"/>
              <c:tx>
                <c:rich>
                  <a:bodyPr/>
                  <a:lstStyle/>
                  <a:p>
                    <a:fld id="{CCED4BE5-D4E0-41AB-8BE4-98FE2E1B707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2-BD7B-489E-8AC7-A07FB8D183F4}"/>
                </c:ext>
              </c:extLst>
            </c:dLbl>
            <c:dLbl>
              <c:idx val="83"/>
              <c:tx>
                <c:rich>
                  <a:bodyPr/>
                  <a:lstStyle/>
                  <a:p>
                    <a:fld id="{DB80E7A2-32AF-438A-98B0-1F4383BC196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3-BD7B-489E-8AC7-A07FB8D183F4}"/>
                </c:ext>
              </c:extLst>
            </c:dLbl>
            <c:dLbl>
              <c:idx val="84"/>
              <c:tx>
                <c:rich>
                  <a:bodyPr/>
                  <a:lstStyle/>
                  <a:p>
                    <a:fld id="{2CEAADA2-D0BB-4830-B0FB-EB0AB784CC2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4-BD7B-489E-8AC7-A07FB8D183F4}"/>
                </c:ext>
              </c:extLst>
            </c:dLbl>
            <c:dLbl>
              <c:idx val="85"/>
              <c:tx>
                <c:rich>
                  <a:bodyPr/>
                  <a:lstStyle/>
                  <a:p>
                    <a:fld id="{C58E27A0-771B-4761-8A37-255EF5F4BF1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5-BD7B-489E-8AC7-A07FB8D183F4}"/>
                </c:ext>
              </c:extLst>
            </c:dLbl>
            <c:dLbl>
              <c:idx val="86"/>
              <c:tx>
                <c:rich>
                  <a:bodyPr/>
                  <a:lstStyle/>
                  <a:p>
                    <a:fld id="{6EE2D425-79AE-48FA-A3C0-56A1A0D27C0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6-BD7B-489E-8AC7-A07FB8D183F4}"/>
                </c:ext>
              </c:extLst>
            </c:dLbl>
            <c:dLbl>
              <c:idx val="87"/>
              <c:tx>
                <c:rich>
                  <a:bodyPr/>
                  <a:lstStyle/>
                  <a:p>
                    <a:fld id="{EF16F419-7F50-45F1-99EF-FD2829A2ADB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7-BD7B-489E-8AC7-A07FB8D183F4}"/>
                </c:ext>
              </c:extLst>
            </c:dLbl>
            <c:dLbl>
              <c:idx val="88"/>
              <c:tx>
                <c:rich>
                  <a:bodyPr/>
                  <a:lstStyle/>
                  <a:p>
                    <a:fld id="{513D321B-2B9F-498E-9E92-A209C6E8551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8-BD7B-489E-8AC7-A07FB8D183F4}"/>
                </c:ext>
              </c:extLst>
            </c:dLbl>
            <c:dLbl>
              <c:idx val="89"/>
              <c:tx>
                <c:rich>
                  <a:bodyPr/>
                  <a:lstStyle/>
                  <a:p>
                    <a:fld id="{68B5AC35-A8C4-4424-BDB0-6E919A11685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9-BD7B-489E-8AC7-A07FB8D183F4}"/>
                </c:ext>
              </c:extLst>
            </c:dLbl>
            <c:dLbl>
              <c:idx val="90"/>
              <c:tx>
                <c:rich>
                  <a:bodyPr/>
                  <a:lstStyle/>
                  <a:p>
                    <a:fld id="{5BACB553-C30F-4F86-A1F1-C04499C226F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A-BD7B-489E-8AC7-A07FB8D183F4}"/>
                </c:ext>
              </c:extLst>
            </c:dLbl>
            <c:dLbl>
              <c:idx val="91"/>
              <c:tx>
                <c:rich>
                  <a:bodyPr/>
                  <a:lstStyle/>
                  <a:p>
                    <a:fld id="{478498E2-350B-4BDB-A4C7-B54E6990BC0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B-BD7B-489E-8AC7-A07FB8D183F4}"/>
                </c:ext>
              </c:extLst>
            </c:dLbl>
            <c:dLbl>
              <c:idx val="92"/>
              <c:tx>
                <c:rich>
                  <a:bodyPr/>
                  <a:lstStyle/>
                  <a:p>
                    <a:fld id="{2F3E4C85-660D-49FE-8ABB-5B2C48A9EC5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C-BD7B-489E-8AC7-A07FB8D183F4}"/>
                </c:ext>
              </c:extLst>
            </c:dLbl>
            <c:dLbl>
              <c:idx val="93"/>
              <c:tx>
                <c:rich>
                  <a:bodyPr/>
                  <a:lstStyle/>
                  <a:p>
                    <a:fld id="{6342F58D-2782-422F-9BAD-32DD7709707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D-BD7B-489E-8AC7-A07FB8D183F4}"/>
                </c:ext>
              </c:extLst>
            </c:dLbl>
            <c:dLbl>
              <c:idx val="94"/>
              <c:tx>
                <c:rich>
                  <a:bodyPr/>
                  <a:lstStyle/>
                  <a:p>
                    <a:fld id="{BBE47334-4610-4410-A2BC-E47DA9C088A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E-BD7B-489E-8AC7-A07FB8D183F4}"/>
                </c:ext>
              </c:extLst>
            </c:dLbl>
            <c:dLbl>
              <c:idx val="95"/>
              <c:tx>
                <c:rich>
                  <a:bodyPr/>
                  <a:lstStyle/>
                  <a:p>
                    <a:fld id="{2FAACCD7-29F2-40F8-8391-EB7D54A22AD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5F-BD7B-489E-8AC7-A07FB8D183F4}"/>
                </c:ext>
              </c:extLst>
            </c:dLbl>
            <c:dLbl>
              <c:idx val="96"/>
              <c:tx>
                <c:rich>
                  <a:bodyPr/>
                  <a:lstStyle/>
                  <a:p>
                    <a:fld id="{71147053-666E-4E33-9AE2-EDCD6DC3485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0-BD7B-489E-8AC7-A07FB8D183F4}"/>
                </c:ext>
              </c:extLst>
            </c:dLbl>
            <c:dLbl>
              <c:idx val="97"/>
              <c:tx>
                <c:rich>
                  <a:bodyPr/>
                  <a:lstStyle/>
                  <a:p>
                    <a:fld id="{C8664BAF-46D9-42AA-9418-1936BA730CE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1-BD7B-489E-8AC7-A07FB8D183F4}"/>
                </c:ext>
              </c:extLst>
            </c:dLbl>
            <c:dLbl>
              <c:idx val="98"/>
              <c:tx>
                <c:rich>
                  <a:bodyPr/>
                  <a:lstStyle/>
                  <a:p>
                    <a:fld id="{E1DE385D-A0F2-49B6-827E-3B118880B0E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2-BD7B-489E-8AC7-A07FB8D183F4}"/>
                </c:ext>
              </c:extLst>
            </c:dLbl>
            <c:dLbl>
              <c:idx val="99"/>
              <c:tx>
                <c:rich>
                  <a:bodyPr/>
                  <a:lstStyle/>
                  <a:p>
                    <a:fld id="{DDFE6D4D-BF9E-431D-9249-63C277E3053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3-BD7B-489E-8AC7-A07FB8D183F4}"/>
                </c:ext>
              </c:extLst>
            </c:dLbl>
            <c:dLbl>
              <c:idx val="100"/>
              <c:tx>
                <c:rich>
                  <a:bodyPr/>
                  <a:lstStyle/>
                  <a:p>
                    <a:fld id="{B119290A-AE87-4ACD-BA35-BF6B5A3DC56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4-BD7B-489E-8AC7-A07FB8D183F4}"/>
                </c:ext>
              </c:extLst>
            </c:dLbl>
            <c:dLbl>
              <c:idx val="101"/>
              <c:tx>
                <c:rich>
                  <a:bodyPr/>
                  <a:lstStyle/>
                  <a:p>
                    <a:fld id="{5968C3B4-5505-4965-ADC1-F3B5F2E0BF5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5-BD7B-489E-8AC7-A07FB8D183F4}"/>
                </c:ext>
              </c:extLst>
            </c:dLbl>
            <c:dLbl>
              <c:idx val="102"/>
              <c:tx>
                <c:rich>
                  <a:bodyPr/>
                  <a:lstStyle/>
                  <a:p>
                    <a:fld id="{334BC661-4E7D-4D13-94FC-015D9FBEB1D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6-BD7B-489E-8AC7-A07FB8D183F4}"/>
                </c:ext>
              </c:extLst>
            </c:dLbl>
            <c:dLbl>
              <c:idx val="103"/>
              <c:tx>
                <c:rich>
                  <a:bodyPr/>
                  <a:lstStyle/>
                  <a:p>
                    <a:fld id="{689BA1C1-EC64-45C7-9E70-550A99C26AB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7-BD7B-489E-8AC7-A07FB8D183F4}"/>
                </c:ext>
              </c:extLst>
            </c:dLbl>
            <c:dLbl>
              <c:idx val="104"/>
              <c:tx>
                <c:rich>
                  <a:bodyPr/>
                  <a:lstStyle/>
                  <a:p>
                    <a:fld id="{89E281F0-14AA-4298-A4CE-222021817B1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8-BD7B-489E-8AC7-A07FB8D183F4}"/>
                </c:ext>
              </c:extLst>
            </c:dLbl>
            <c:dLbl>
              <c:idx val="105"/>
              <c:tx>
                <c:rich>
                  <a:bodyPr/>
                  <a:lstStyle/>
                  <a:p>
                    <a:fld id="{CE329A71-EF4D-4431-863A-B21B32242E5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9-BD7B-489E-8AC7-A07FB8D183F4}"/>
                </c:ext>
              </c:extLst>
            </c:dLbl>
            <c:dLbl>
              <c:idx val="106"/>
              <c:tx>
                <c:rich>
                  <a:bodyPr/>
                  <a:lstStyle/>
                  <a:p>
                    <a:fld id="{7BD758C5-C8CE-4D61-8D46-0AB0C01D5F0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A-BD7B-489E-8AC7-A07FB8D183F4}"/>
                </c:ext>
              </c:extLst>
            </c:dLbl>
            <c:dLbl>
              <c:idx val="107"/>
              <c:tx>
                <c:rich>
                  <a:bodyPr/>
                  <a:lstStyle/>
                  <a:p>
                    <a:fld id="{59B3970F-D3F9-493E-AF9E-21079D9BBBB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B-BD7B-489E-8AC7-A07FB8D183F4}"/>
                </c:ext>
              </c:extLst>
            </c:dLbl>
            <c:dLbl>
              <c:idx val="108"/>
              <c:tx>
                <c:rich>
                  <a:bodyPr/>
                  <a:lstStyle/>
                  <a:p>
                    <a:fld id="{520A5AE1-BF6B-4968-AF91-21A3C3AE09C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C-BD7B-489E-8AC7-A07FB8D183F4}"/>
                </c:ext>
              </c:extLst>
            </c:dLbl>
            <c:dLbl>
              <c:idx val="109"/>
              <c:tx>
                <c:rich>
                  <a:bodyPr/>
                  <a:lstStyle/>
                  <a:p>
                    <a:fld id="{CFB264BD-1FFD-40B8-9BA3-D1EC85C04B7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D-BD7B-489E-8AC7-A07FB8D183F4}"/>
                </c:ext>
              </c:extLst>
            </c:dLbl>
            <c:dLbl>
              <c:idx val="110"/>
              <c:tx>
                <c:rich>
                  <a:bodyPr/>
                  <a:lstStyle/>
                  <a:p>
                    <a:fld id="{62D72840-6808-4AC6-A70E-DACD119E030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E-BD7B-489E-8AC7-A07FB8D183F4}"/>
                </c:ext>
              </c:extLst>
            </c:dLbl>
            <c:dLbl>
              <c:idx val="111"/>
              <c:tx>
                <c:rich>
                  <a:bodyPr/>
                  <a:lstStyle/>
                  <a:p>
                    <a:fld id="{BFDA67BE-92D6-4DFA-B03A-A69504D5ABC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6F-BD7B-489E-8AC7-A07FB8D183F4}"/>
                </c:ext>
              </c:extLst>
            </c:dLbl>
            <c:dLbl>
              <c:idx val="112"/>
              <c:tx>
                <c:rich>
                  <a:bodyPr/>
                  <a:lstStyle/>
                  <a:p>
                    <a:fld id="{3424F075-7E8D-4BC0-B7F2-0DC4975A94D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0-BD7B-489E-8AC7-A07FB8D183F4}"/>
                </c:ext>
              </c:extLst>
            </c:dLbl>
            <c:dLbl>
              <c:idx val="113"/>
              <c:tx>
                <c:rich>
                  <a:bodyPr/>
                  <a:lstStyle/>
                  <a:p>
                    <a:fld id="{9445215B-0854-4A33-A000-54F4F9DC0E4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1-BD7B-489E-8AC7-A07FB8D183F4}"/>
                </c:ext>
              </c:extLst>
            </c:dLbl>
            <c:dLbl>
              <c:idx val="114"/>
              <c:tx>
                <c:rich>
                  <a:bodyPr/>
                  <a:lstStyle/>
                  <a:p>
                    <a:fld id="{1AC0203A-8E61-47C9-9124-07385994D53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2-BD7B-489E-8AC7-A07FB8D183F4}"/>
                </c:ext>
              </c:extLst>
            </c:dLbl>
            <c:dLbl>
              <c:idx val="115"/>
              <c:tx>
                <c:rich>
                  <a:bodyPr/>
                  <a:lstStyle/>
                  <a:p>
                    <a:fld id="{B3217BD6-78F8-4A31-BEB5-2BA8CDFF3D8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3-BD7B-489E-8AC7-A07FB8D183F4}"/>
                </c:ext>
              </c:extLst>
            </c:dLbl>
            <c:dLbl>
              <c:idx val="116"/>
              <c:tx>
                <c:rich>
                  <a:bodyPr/>
                  <a:lstStyle/>
                  <a:p>
                    <a:fld id="{37756697-A11C-40F4-99DA-3325D515406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4-BD7B-489E-8AC7-A07FB8D183F4}"/>
                </c:ext>
              </c:extLst>
            </c:dLbl>
            <c:dLbl>
              <c:idx val="117"/>
              <c:tx>
                <c:rich>
                  <a:bodyPr/>
                  <a:lstStyle/>
                  <a:p>
                    <a:fld id="{A8B844EA-4CFE-457A-83CD-8A1E8FBA6CB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5-BD7B-489E-8AC7-A07FB8D183F4}"/>
                </c:ext>
              </c:extLst>
            </c:dLbl>
            <c:dLbl>
              <c:idx val="118"/>
              <c:tx>
                <c:rich>
                  <a:bodyPr/>
                  <a:lstStyle/>
                  <a:p>
                    <a:fld id="{5683A8F2-4C00-48EE-94DF-A524D8C0671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6-BD7B-489E-8AC7-A07FB8D183F4}"/>
                </c:ext>
              </c:extLst>
            </c:dLbl>
            <c:dLbl>
              <c:idx val="119"/>
              <c:tx>
                <c:rich>
                  <a:bodyPr/>
                  <a:lstStyle/>
                  <a:p>
                    <a:fld id="{CC0046F2-0C7C-48D5-B68D-C08061ACDBA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7-BD7B-489E-8AC7-A07FB8D183F4}"/>
                </c:ext>
              </c:extLst>
            </c:dLbl>
            <c:dLbl>
              <c:idx val="120"/>
              <c:tx>
                <c:rich>
                  <a:bodyPr/>
                  <a:lstStyle/>
                  <a:p>
                    <a:fld id="{18677476-E2FE-4212-904F-0CB12D44383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8-BD7B-489E-8AC7-A07FB8D183F4}"/>
                </c:ext>
              </c:extLst>
            </c:dLbl>
            <c:dLbl>
              <c:idx val="121"/>
              <c:tx>
                <c:rich>
                  <a:bodyPr/>
                  <a:lstStyle/>
                  <a:p>
                    <a:fld id="{83F9CBE5-C02D-467D-9936-87E741BE2E4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9-BD7B-489E-8AC7-A07FB8D183F4}"/>
                </c:ext>
              </c:extLst>
            </c:dLbl>
            <c:dLbl>
              <c:idx val="122"/>
              <c:tx>
                <c:rich>
                  <a:bodyPr/>
                  <a:lstStyle/>
                  <a:p>
                    <a:fld id="{50E39BF9-FF94-4D52-8B1A-DF26A01DAEC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A-BD7B-489E-8AC7-A07FB8D183F4}"/>
                </c:ext>
              </c:extLst>
            </c:dLbl>
            <c:dLbl>
              <c:idx val="123"/>
              <c:tx>
                <c:rich>
                  <a:bodyPr/>
                  <a:lstStyle/>
                  <a:p>
                    <a:fld id="{2B60E2BF-62A9-41DC-9FA1-BB4F1547390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B-BD7B-489E-8AC7-A07FB8D183F4}"/>
                </c:ext>
              </c:extLst>
            </c:dLbl>
            <c:dLbl>
              <c:idx val="124"/>
              <c:tx>
                <c:rich>
                  <a:bodyPr/>
                  <a:lstStyle/>
                  <a:p>
                    <a:fld id="{BBFE11C2-F22E-49E8-A957-CA19B71928A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C-BD7B-489E-8AC7-A07FB8D183F4}"/>
                </c:ext>
              </c:extLst>
            </c:dLbl>
            <c:dLbl>
              <c:idx val="125"/>
              <c:tx>
                <c:rich>
                  <a:bodyPr/>
                  <a:lstStyle/>
                  <a:p>
                    <a:fld id="{06621086-0876-42BC-A736-8CE065E67C1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D-BD7B-489E-8AC7-A07FB8D183F4}"/>
                </c:ext>
              </c:extLst>
            </c:dLbl>
            <c:dLbl>
              <c:idx val="126"/>
              <c:tx>
                <c:rich>
                  <a:bodyPr/>
                  <a:lstStyle/>
                  <a:p>
                    <a:fld id="{DAE00B26-CA50-4B3B-8005-299E8C767CD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E-BD7B-489E-8AC7-A07FB8D183F4}"/>
                </c:ext>
              </c:extLst>
            </c:dLbl>
            <c:dLbl>
              <c:idx val="127"/>
              <c:tx>
                <c:rich>
                  <a:bodyPr/>
                  <a:lstStyle/>
                  <a:p>
                    <a:fld id="{356887F0-3B05-490C-AADE-7A8602A62A1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7F-BD7B-489E-8AC7-A07FB8D183F4}"/>
                </c:ext>
              </c:extLst>
            </c:dLbl>
            <c:dLbl>
              <c:idx val="128"/>
              <c:tx>
                <c:rich>
                  <a:bodyPr/>
                  <a:lstStyle/>
                  <a:p>
                    <a:fld id="{4B04CB83-EB58-44A5-A183-1E37752769C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0-BD7B-489E-8AC7-A07FB8D183F4}"/>
                </c:ext>
              </c:extLst>
            </c:dLbl>
            <c:dLbl>
              <c:idx val="129"/>
              <c:tx>
                <c:rich>
                  <a:bodyPr/>
                  <a:lstStyle/>
                  <a:p>
                    <a:fld id="{F23FA6B8-D193-443E-8E07-6E2B69242B7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1-BD7B-489E-8AC7-A07FB8D183F4}"/>
                </c:ext>
              </c:extLst>
            </c:dLbl>
            <c:dLbl>
              <c:idx val="130"/>
              <c:tx>
                <c:rich>
                  <a:bodyPr/>
                  <a:lstStyle/>
                  <a:p>
                    <a:fld id="{2D2696AD-288C-4AA9-9C85-08B30A97C03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2-BD7B-489E-8AC7-A07FB8D183F4}"/>
                </c:ext>
              </c:extLst>
            </c:dLbl>
            <c:dLbl>
              <c:idx val="131"/>
              <c:tx>
                <c:rich>
                  <a:bodyPr/>
                  <a:lstStyle/>
                  <a:p>
                    <a:fld id="{33FFA9A7-B73F-437B-8915-D0A8C4E8D0F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3-BD7B-489E-8AC7-A07FB8D183F4}"/>
                </c:ext>
              </c:extLst>
            </c:dLbl>
            <c:dLbl>
              <c:idx val="132"/>
              <c:tx>
                <c:rich>
                  <a:bodyPr/>
                  <a:lstStyle/>
                  <a:p>
                    <a:fld id="{0217D991-3722-44FC-B773-8BAB097E7CD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4-BD7B-489E-8AC7-A07FB8D183F4}"/>
                </c:ext>
              </c:extLst>
            </c:dLbl>
            <c:dLbl>
              <c:idx val="133"/>
              <c:tx>
                <c:rich>
                  <a:bodyPr/>
                  <a:lstStyle/>
                  <a:p>
                    <a:fld id="{F742E72D-9FE5-44AB-80AA-A34AB1225B2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5-BD7B-489E-8AC7-A07FB8D183F4}"/>
                </c:ext>
              </c:extLst>
            </c:dLbl>
            <c:dLbl>
              <c:idx val="134"/>
              <c:tx>
                <c:rich>
                  <a:bodyPr/>
                  <a:lstStyle/>
                  <a:p>
                    <a:fld id="{3E942D7A-09E7-44EF-AA9C-05DAB169549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6-BD7B-489E-8AC7-A07FB8D183F4}"/>
                </c:ext>
              </c:extLst>
            </c:dLbl>
            <c:dLbl>
              <c:idx val="135"/>
              <c:tx>
                <c:rich>
                  <a:bodyPr/>
                  <a:lstStyle/>
                  <a:p>
                    <a:fld id="{C3619FD6-0BEE-45EC-B2EA-53909086C0E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7-BD7B-489E-8AC7-A07FB8D183F4}"/>
                </c:ext>
              </c:extLst>
            </c:dLbl>
            <c:dLbl>
              <c:idx val="136"/>
              <c:tx>
                <c:rich>
                  <a:bodyPr/>
                  <a:lstStyle/>
                  <a:p>
                    <a:fld id="{B9C3DDE8-29BF-4E87-A49D-251B6C6B88B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8-BD7B-489E-8AC7-A07FB8D183F4}"/>
                </c:ext>
              </c:extLst>
            </c:dLbl>
            <c:dLbl>
              <c:idx val="137"/>
              <c:tx>
                <c:rich>
                  <a:bodyPr/>
                  <a:lstStyle/>
                  <a:p>
                    <a:fld id="{014255B5-7F7B-4201-82C1-B742CDD9552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9-BD7B-489E-8AC7-A07FB8D183F4}"/>
                </c:ext>
              </c:extLst>
            </c:dLbl>
            <c:dLbl>
              <c:idx val="138"/>
              <c:tx>
                <c:rich>
                  <a:bodyPr/>
                  <a:lstStyle/>
                  <a:p>
                    <a:fld id="{B0A3A841-0630-4709-A5B7-2B9793316FD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A-BD7B-489E-8AC7-A07FB8D183F4}"/>
                </c:ext>
              </c:extLst>
            </c:dLbl>
            <c:dLbl>
              <c:idx val="139"/>
              <c:tx>
                <c:rich>
                  <a:bodyPr/>
                  <a:lstStyle/>
                  <a:p>
                    <a:fld id="{00E27005-CAA9-49BE-9ABA-48C7CE5BC2E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B-BD7B-489E-8AC7-A07FB8D183F4}"/>
                </c:ext>
              </c:extLst>
            </c:dLbl>
            <c:dLbl>
              <c:idx val="140"/>
              <c:tx>
                <c:rich>
                  <a:bodyPr/>
                  <a:lstStyle/>
                  <a:p>
                    <a:fld id="{EAB38EED-D539-4F5A-A305-E70BE4105C2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C-BD7B-489E-8AC7-A07FB8D183F4}"/>
                </c:ext>
              </c:extLst>
            </c:dLbl>
            <c:dLbl>
              <c:idx val="141"/>
              <c:tx>
                <c:rich>
                  <a:bodyPr/>
                  <a:lstStyle/>
                  <a:p>
                    <a:fld id="{5828248D-BF6D-4811-8BDC-A9498963B92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D-BD7B-489E-8AC7-A07FB8D183F4}"/>
                </c:ext>
              </c:extLst>
            </c:dLbl>
            <c:dLbl>
              <c:idx val="142"/>
              <c:tx>
                <c:rich>
                  <a:bodyPr/>
                  <a:lstStyle/>
                  <a:p>
                    <a:fld id="{BD6FB5E5-03C1-4042-82F4-E0D74C1A872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E-BD7B-489E-8AC7-A07FB8D183F4}"/>
                </c:ext>
              </c:extLst>
            </c:dLbl>
            <c:dLbl>
              <c:idx val="143"/>
              <c:tx>
                <c:rich>
                  <a:bodyPr/>
                  <a:lstStyle/>
                  <a:p>
                    <a:fld id="{8387C752-AF7B-47C4-A930-3761F544446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8F-BD7B-489E-8AC7-A07FB8D183F4}"/>
                </c:ext>
              </c:extLst>
            </c:dLbl>
            <c:dLbl>
              <c:idx val="144"/>
              <c:tx>
                <c:rich>
                  <a:bodyPr/>
                  <a:lstStyle/>
                  <a:p>
                    <a:fld id="{5BCD0132-8FBD-4D2F-ACDA-BDC29802728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0-BD7B-489E-8AC7-A07FB8D183F4}"/>
                </c:ext>
              </c:extLst>
            </c:dLbl>
            <c:dLbl>
              <c:idx val="145"/>
              <c:tx>
                <c:rich>
                  <a:bodyPr/>
                  <a:lstStyle/>
                  <a:p>
                    <a:fld id="{FC9B59B0-7F16-4541-9915-ABB67AEECDD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1-BD7B-489E-8AC7-A07FB8D183F4}"/>
                </c:ext>
              </c:extLst>
            </c:dLbl>
            <c:dLbl>
              <c:idx val="146"/>
              <c:tx>
                <c:rich>
                  <a:bodyPr/>
                  <a:lstStyle/>
                  <a:p>
                    <a:fld id="{47143B04-5101-41E6-A0A6-8C1017F6DF2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2-BD7B-489E-8AC7-A07FB8D183F4}"/>
                </c:ext>
              </c:extLst>
            </c:dLbl>
            <c:dLbl>
              <c:idx val="147"/>
              <c:tx>
                <c:rich>
                  <a:bodyPr/>
                  <a:lstStyle/>
                  <a:p>
                    <a:fld id="{C8F682B0-2207-4AC4-849C-1B398DE7F18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3-BD7B-489E-8AC7-A07FB8D183F4}"/>
                </c:ext>
              </c:extLst>
            </c:dLbl>
            <c:dLbl>
              <c:idx val="148"/>
              <c:tx>
                <c:rich>
                  <a:bodyPr/>
                  <a:lstStyle/>
                  <a:p>
                    <a:fld id="{2D4A8756-5056-4843-9108-887E01F434C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4-BD7B-489E-8AC7-A07FB8D183F4}"/>
                </c:ext>
              </c:extLst>
            </c:dLbl>
            <c:dLbl>
              <c:idx val="149"/>
              <c:tx>
                <c:rich>
                  <a:bodyPr/>
                  <a:lstStyle/>
                  <a:p>
                    <a:fld id="{F9CCA930-30F5-4C24-8A9F-65C8B976E00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5-BD7B-489E-8AC7-A07FB8D183F4}"/>
                </c:ext>
              </c:extLst>
            </c:dLbl>
            <c:dLbl>
              <c:idx val="150"/>
              <c:tx>
                <c:rich>
                  <a:bodyPr/>
                  <a:lstStyle/>
                  <a:p>
                    <a:fld id="{BA290DF6-0908-4564-8A05-31A5D389B1C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6-BD7B-489E-8AC7-A07FB8D183F4}"/>
                </c:ext>
              </c:extLst>
            </c:dLbl>
            <c:dLbl>
              <c:idx val="151"/>
              <c:tx>
                <c:rich>
                  <a:bodyPr/>
                  <a:lstStyle/>
                  <a:p>
                    <a:fld id="{A8FC07D5-8867-482C-BE29-D302064A288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7-BD7B-489E-8AC7-A07FB8D183F4}"/>
                </c:ext>
              </c:extLst>
            </c:dLbl>
            <c:dLbl>
              <c:idx val="152"/>
              <c:tx>
                <c:rich>
                  <a:bodyPr/>
                  <a:lstStyle/>
                  <a:p>
                    <a:fld id="{96D7AA48-F847-489A-8AF5-A9B5314648F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8-BD7B-489E-8AC7-A07FB8D183F4}"/>
                </c:ext>
              </c:extLst>
            </c:dLbl>
            <c:dLbl>
              <c:idx val="153"/>
              <c:tx>
                <c:rich>
                  <a:bodyPr/>
                  <a:lstStyle/>
                  <a:p>
                    <a:fld id="{AF2CFABB-CF43-4012-B4AB-E0E3F985CED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9-BD7B-489E-8AC7-A07FB8D183F4}"/>
                </c:ext>
              </c:extLst>
            </c:dLbl>
            <c:dLbl>
              <c:idx val="154"/>
              <c:tx>
                <c:rich>
                  <a:bodyPr/>
                  <a:lstStyle/>
                  <a:p>
                    <a:fld id="{F95C079E-87B9-42D7-875C-3E64CAD3EAD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A-BD7B-489E-8AC7-A07FB8D183F4}"/>
                </c:ext>
              </c:extLst>
            </c:dLbl>
            <c:dLbl>
              <c:idx val="155"/>
              <c:tx>
                <c:rich>
                  <a:bodyPr/>
                  <a:lstStyle/>
                  <a:p>
                    <a:fld id="{FB01DAE6-CD2F-49B6-B32E-89DE75030D9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B-BD7B-489E-8AC7-A07FB8D183F4}"/>
                </c:ext>
              </c:extLst>
            </c:dLbl>
            <c:dLbl>
              <c:idx val="156"/>
              <c:tx>
                <c:rich>
                  <a:bodyPr/>
                  <a:lstStyle/>
                  <a:p>
                    <a:fld id="{93246B39-6EA7-4266-B856-915096CE391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C-BD7B-489E-8AC7-A07FB8D183F4}"/>
                </c:ext>
              </c:extLst>
            </c:dLbl>
            <c:dLbl>
              <c:idx val="157"/>
              <c:tx>
                <c:rich>
                  <a:bodyPr/>
                  <a:lstStyle/>
                  <a:p>
                    <a:fld id="{F153BF2E-2F35-4971-8657-B1B9B4F63C6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D-BD7B-489E-8AC7-A07FB8D183F4}"/>
                </c:ext>
              </c:extLst>
            </c:dLbl>
            <c:dLbl>
              <c:idx val="158"/>
              <c:tx>
                <c:rich>
                  <a:bodyPr/>
                  <a:lstStyle/>
                  <a:p>
                    <a:fld id="{1189C7EA-DCC1-4E54-9BA3-AAE811193BD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E-BD7B-489E-8AC7-A07FB8D183F4}"/>
                </c:ext>
              </c:extLst>
            </c:dLbl>
            <c:dLbl>
              <c:idx val="159"/>
              <c:tx>
                <c:rich>
                  <a:bodyPr/>
                  <a:lstStyle/>
                  <a:p>
                    <a:fld id="{3CF18EA6-58B4-4719-8F6E-2A18A09CBFC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9F-BD7B-489E-8AC7-A07FB8D183F4}"/>
                </c:ext>
              </c:extLst>
            </c:dLbl>
            <c:dLbl>
              <c:idx val="160"/>
              <c:tx>
                <c:rich>
                  <a:bodyPr/>
                  <a:lstStyle/>
                  <a:p>
                    <a:fld id="{4BED421C-92EB-4D3D-8C3A-C28A867EE02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0-BD7B-489E-8AC7-A07FB8D183F4}"/>
                </c:ext>
              </c:extLst>
            </c:dLbl>
            <c:dLbl>
              <c:idx val="161"/>
              <c:tx>
                <c:rich>
                  <a:bodyPr/>
                  <a:lstStyle/>
                  <a:p>
                    <a:fld id="{33B42946-7FD8-4588-9EA0-A2BF63066AA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1-BD7B-489E-8AC7-A07FB8D183F4}"/>
                </c:ext>
              </c:extLst>
            </c:dLbl>
            <c:dLbl>
              <c:idx val="162"/>
              <c:tx>
                <c:rich>
                  <a:bodyPr/>
                  <a:lstStyle/>
                  <a:p>
                    <a:fld id="{907B7EDE-BDA4-4AFE-8829-5CDEC8F37B8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2-BD7B-489E-8AC7-A07FB8D183F4}"/>
                </c:ext>
              </c:extLst>
            </c:dLbl>
            <c:dLbl>
              <c:idx val="163"/>
              <c:tx>
                <c:rich>
                  <a:bodyPr/>
                  <a:lstStyle/>
                  <a:p>
                    <a:fld id="{6E0FB3F1-CAC9-4AEC-963C-744E49929F7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3-BD7B-489E-8AC7-A07FB8D183F4}"/>
                </c:ext>
              </c:extLst>
            </c:dLbl>
            <c:dLbl>
              <c:idx val="164"/>
              <c:tx>
                <c:rich>
                  <a:bodyPr/>
                  <a:lstStyle/>
                  <a:p>
                    <a:fld id="{623FEBB5-6889-4DEA-BF7A-CB29B7988AC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4-BD7B-489E-8AC7-A07FB8D183F4}"/>
                </c:ext>
              </c:extLst>
            </c:dLbl>
            <c:dLbl>
              <c:idx val="165"/>
              <c:tx>
                <c:rich>
                  <a:bodyPr/>
                  <a:lstStyle/>
                  <a:p>
                    <a:fld id="{BB5181DB-5697-45DE-92BE-CE1E84975A7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5-BD7B-489E-8AC7-A07FB8D183F4}"/>
                </c:ext>
              </c:extLst>
            </c:dLbl>
            <c:dLbl>
              <c:idx val="166"/>
              <c:tx>
                <c:rich>
                  <a:bodyPr/>
                  <a:lstStyle/>
                  <a:p>
                    <a:fld id="{DA23D0CA-ED47-4BBB-A0C3-130644C2AD0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6-BD7B-489E-8AC7-A07FB8D183F4}"/>
                </c:ext>
              </c:extLst>
            </c:dLbl>
            <c:dLbl>
              <c:idx val="167"/>
              <c:tx>
                <c:rich>
                  <a:bodyPr/>
                  <a:lstStyle/>
                  <a:p>
                    <a:fld id="{02117D50-C4C4-4986-9B51-E9B2CD495D1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7-BD7B-489E-8AC7-A07FB8D183F4}"/>
                </c:ext>
              </c:extLst>
            </c:dLbl>
            <c:dLbl>
              <c:idx val="168"/>
              <c:tx>
                <c:rich>
                  <a:bodyPr/>
                  <a:lstStyle/>
                  <a:p>
                    <a:fld id="{DAF6C395-DE28-4EB6-9DEA-2B55F02062C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8-BD7B-489E-8AC7-A07FB8D183F4}"/>
                </c:ext>
              </c:extLst>
            </c:dLbl>
            <c:dLbl>
              <c:idx val="169"/>
              <c:tx>
                <c:rich>
                  <a:bodyPr/>
                  <a:lstStyle/>
                  <a:p>
                    <a:fld id="{D86FE20E-6740-4FA5-B60A-B3859E9CDC6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9-BD7B-489E-8AC7-A07FB8D183F4}"/>
                </c:ext>
              </c:extLst>
            </c:dLbl>
            <c:dLbl>
              <c:idx val="170"/>
              <c:tx>
                <c:rich>
                  <a:bodyPr/>
                  <a:lstStyle/>
                  <a:p>
                    <a:fld id="{942B414B-90A3-4450-BE6B-E84DBF8B69E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A-BD7B-489E-8AC7-A07FB8D183F4}"/>
                </c:ext>
              </c:extLst>
            </c:dLbl>
            <c:dLbl>
              <c:idx val="171"/>
              <c:tx>
                <c:rich>
                  <a:bodyPr/>
                  <a:lstStyle/>
                  <a:p>
                    <a:fld id="{C84CB58C-D752-4A35-8CDE-AB8E4B5FF0D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B-BD7B-489E-8AC7-A07FB8D183F4}"/>
                </c:ext>
              </c:extLst>
            </c:dLbl>
            <c:dLbl>
              <c:idx val="172"/>
              <c:tx>
                <c:rich>
                  <a:bodyPr/>
                  <a:lstStyle/>
                  <a:p>
                    <a:fld id="{EBEF9D2C-42F7-4C1B-8A1C-8833B157211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C-BD7B-489E-8AC7-A07FB8D183F4}"/>
                </c:ext>
              </c:extLst>
            </c:dLbl>
            <c:dLbl>
              <c:idx val="173"/>
              <c:tx>
                <c:rich>
                  <a:bodyPr/>
                  <a:lstStyle/>
                  <a:p>
                    <a:fld id="{ECE00C70-98B5-469E-814B-85BD2343381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D-BD7B-489E-8AC7-A07FB8D183F4}"/>
                </c:ext>
              </c:extLst>
            </c:dLbl>
            <c:dLbl>
              <c:idx val="174"/>
              <c:tx>
                <c:rich>
                  <a:bodyPr/>
                  <a:lstStyle/>
                  <a:p>
                    <a:fld id="{990C5668-4811-4399-A591-640E6B46E4C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E-BD7B-489E-8AC7-A07FB8D183F4}"/>
                </c:ext>
              </c:extLst>
            </c:dLbl>
            <c:dLbl>
              <c:idx val="175"/>
              <c:tx>
                <c:rich>
                  <a:bodyPr/>
                  <a:lstStyle/>
                  <a:p>
                    <a:fld id="{0FB67D0D-5424-4C85-B931-1CEE90EFC61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AF-BD7B-489E-8AC7-A07FB8D183F4}"/>
                </c:ext>
              </c:extLst>
            </c:dLbl>
            <c:dLbl>
              <c:idx val="176"/>
              <c:tx>
                <c:rich>
                  <a:bodyPr/>
                  <a:lstStyle/>
                  <a:p>
                    <a:fld id="{6D1253F2-174D-4EB8-81A4-AF4EA3DD044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0-BD7B-489E-8AC7-A07FB8D183F4}"/>
                </c:ext>
              </c:extLst>
            </c:dLbl>
            <c:dLbl>
              <c:idx val="177"/>
              <c:tx>
                <c:rich>
                  <a:bodyPr/>
                  <a:lstStyle/>
                  <a:p>
                    <a:fld id="{494A03C6-9266-4B8A-977D-CEA804F3109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1-BD7B-489E-8AC7-A07FB8D183F4}"/>
                </c:ext>
              </c:extLst>
            </c:dLbl>
            <c:dLbl>
              <c:idx val="178"/>
              <c:tx>
                <c:rich>
                  <a:bodyPr/>
                  <a:lstStyle/>
                  <a:p>
                    <a:fld id="{477CCF79-8BC3-4B72-8937-6815995B676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2-BD7B-489E-8AC7-A07FB8D183F4}"/>
                </c:ext>
              </c:extLst>
            </c:dLbl>
            <c:dLbl>
              <c:idx val="179"/>
              <c:tx>
                <c:rich>
                  <a:bodyPr/>
                  <a:lstStyle/>
                  <a:p>
                    <a:fld id="{27BD3F9C-97A5-4BFC-976D-8FF8AC21B3A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3-BD7B-489E-8AC7-A07FB8D183F4}"/>
                </c:ext>
              </c:extLst>
            </c:dLbl>
            <c:dLbl>
              <c:idx val="180"/>
              <c:tx>
                <c:rich>
                  <a:bodyPr/>
                  <a:lstStyle/>
                  <a:p>
                    <a:fld id="{A1A65FA0-F2CF-45AC-A48D-668C1F52D1A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4-BD7B-489E-8AC7-A07FB8D183F4}"/>
                </c:ext>
              </c:extLst>
            </c:dLbl>
            <c:dLbl>
              <c:idx val="181"/>
              <c:tx>
                <c:rich>
                  <a:bodyPr/>
                  <a:lstStyle/>
                  <a:p>
                    <a:fld id="{BADEEA85-9D94-4FC5-87A8-F57F8246578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5-BD7B-489E-8AC7-A07FB8D183F4}"/>
                </c:ext>
              </c:extLst>
            </c:dLbl>
            <c:dLbl>
              <c:idx val="182"/>
              <c:tx>
                <c:rich>
                  <a:bodyPr/>
                  <a:lstStyle/>
                  <a:p>
                    <a:fld id="{E30DD2D5-2FB2-4240-98CE-56CF17927C7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6-BD7B-489E-8AC7-A07FB8D183F4}"/>
                </c:ext>
              </c:extLst>
            </c:dLbl>
            <c:dLbl>
              <c:idx val="183"/>
              <c:tx>
                <c:rich>
                  <a:bodyPr/>
                  <a:lstStyle/>
                  <a:p>
                    <a:fld id="{5F141E1A-1523-489C-9C4B-E291B5BCC38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7-BD7B-489E-8AC7-A07FB8D183F4}"/>
                </c:ext>
              </c:extLst>
            </c:dLbl>
            <c:dLbl>
              <c:idx val="184"/>
              <c:tx>
                <c:rich>
                  <a:bodyPr/>
                  <a:lstStyle/>
                  <a:p>
                    <a:fld id="{04CF0A7A-4F80-4F47-9FD2-5B0457A0B8F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8-BD7B-489E-8AC7-A07FB8D183F4}"/>
                </c:ext>
              </c:extLst>
            </c:dLbl>
            <c:dLbl>
              <c:idx val="185"/>
              <c:tx>
                <c:rich>
                  <a:bodyPr/>
                  <a:lstStyle/>
                  <a:p>
                    <a:fld id="{4D8C3FFF-DA60-446D-8541-BDA234A1257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9-BD7B-489E-8AC7-A07FB8D183F4}"/>
                </c:ext>
              </c:extLst>
            </c:dLbl>
            <c:dLbl>
              <c:idx val="186"/>
              <c:tx>
                <c:rich>
                  <a:bodyPr/>
                  <a:lstStyle/>
                  <a:p>
                    <a:fld id="{BCBD6FA8-3B68-46AA-8712-330931A8060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A-BD7B-489E-8AC7-A07FB8D183F4}"/>
                </c:ext>
              </c:extLst>
            </c:dLbl>
            <c:dLbl>
              <c:idx val="187"/>
              <c:tx>
                <c:rich>
                  <a:bodyPr/>
                  <a:lstStyle/>
                  <a:p>
                    <a:fld id="{C3D3009B-5035-4D86-B3DA-790A66C7738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B-BD7B-489E-8AC7-A07FB8D183F4}"/>
                </c:ext>
              </c:extLst>
            </c:dLbl>
            <c:dLbl>
              <c:idx val="188"/>
              <c:tx>
                <c:rich>
                  <a:bodyPr/>
                  <a:lstStyle/>
                  <a:p>
                    <a:fld id="{FFDD65C5-AF18-44DF-B3E8-2147BF2FA39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C-BD7B-489E-8AC7-A07FB8D183F4}"/>
                </c:ext>
              </c:extLst>
            </c:dLbl>
            <c:dLbl>
              <c:idx val="189"/>
              <c:tx>
                <c:rich>
                  <a:bodyPr/>
                  <a:lstStyle/>
                  <a:p>
                    <a:fld id="{7AFF9703-29DF-4874-B2A5-3B1E39F9B42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D-BD7B-489E-8AC7-A07FB8D183F4}"/>
                </c:ext>
              </c:extLst>
            </c:dLbl>
            <c:dLbl>
              <c:idx val="190"/>
              <c:tx>
                <c:rich>
                  <a:bodyPr/>
                  <a:lstStyle/>
                  <a:p>
                    <a:fld id="{8B1C8CA6-3755-4E9C-BAA5-753D5ABC814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E-BD7B-489E-8AC7-A07FB8D183F4}"/>
                </c:ext>
              </c:extLst>
            </c:dLbl>
            <c:dLbl>
              <c:idx val="191"/>
              <c:tx>
                <c:rich>
                  <a:bodyPr/>
                  <a:lstStyle/>
                  <a:p>
                    <a:fld id="{88702EFE-FBCD-4FF5-8B85-53863698B1D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BF-BD7B-489E-8AC7-A07FB8D183F4}"/>
                </c:ext>
              </c:extLst>
            </c:dLbl>
            <c:dLbl>
              <c:idx val="192"/>
              <c:tx>
                <c:rich>
                  <a:bodyPr/>
                  <a:lstStyle/>
                  <a:p>
                    <a:fld id="{E2CB7175-9F7D-4E66-9879-3F33C4BA4A6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0-BD7B-489E-8AC7-A07FB8D183F4}"/>
                </c:ext>
              </c:extLst>
            </c:dLbl>
            <c:dLbl>
              <c:idx val="193"/>
              <c:tx>
                <c:rich>
                  <a:bodyPr/>
                  <a:lstStyle/>
                  <a:p>
                    <a:fld id="{554BCC4E-AB95-4172-98B9-702AF34EC03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1-BD7B-489E-8AC7-A07FB8D183F4}"/>
                </c:ext>
              </c:extLst>
            </c:dLbl>
            <c:dLbl>
              <c:idx val="194"/>
              <c:tx>
                <c:rich>
                  <a:bodyPr/>
                  <a:lstStyle/>
                  <a:p>
                    <a:fld id="{815B0249-3730-4043-B106-3A43628DDDD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2-BD7B-489E-8AC7-A07FB8D183F4}"/>
                </c:ext>
              </c:extLst>
            </c:dLbl>
            <c:dLbl>
              <c:idx val="195"/>
              <c:tx>
                <c:rich>
                  <a:bodyPr/>
                  <a:lstStyle/>
                  <a:p>
                    <a:fld id="{77FAB7CE-746B-4357-A566-88D0B694263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3-BD7B-489E-8AC7-A07FB8D183F4}"/>
                </c:ext>
              </c:extLst>
            </c:dLbl>
            <c:dLbl>
              <c:idx val="196"/>
              <c:tx>
                <c:rich>
                  <a:bodyPr/>
                  <a:lstStyle/>
                  <a:p>
                    <a:fld id="{B8F27FD6-BEF6-4F40-A97C-CCBBF5624E7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4-BD7B-489E-8AC7-A07FB8D183F4}"/>
                </c:ext>
              </c:extLst>
            </c:dLbl>
            <c:dLbl>
              <c:idx val="197"/>
              <c:tx>
                <c:rich>
                  <a:bodyPr/>
                  <a:lstStyle/>
                  <a:p>
                    <a:fld id="{A38F31DF-BD04-4487-9C39-3EA3E809A79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5-BD7B-489E-8AC7-A07FB8D183F4}"/>
                </c:ext>
              </c:extLst>
            </c:dLbl>
            <c:dLbl>
              <c:idx val="198"/>
              <c:tx>
                <c:rich>
                  <a:bodyPr/>
                  <a:lstStyle/>
                  <a:p>
                    <a:fld id="{6A43A6DD-9A1E-4C36-9EDE-53BE1879F76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6-BD7B-489E-8AC7-A07FB8D183F4}"/>
                </c:ext>
              </c:extLst>
            </c:dLbl>
            <c:dLbl>
              <c:idx val="199"/>
              <c:tx>
                <c:rich>
                  <a:bodyPr/>
                  <a:lstStyle/>
                  <a:p>
                    <a:fld id="{E4AD05A2-8796-492F-BBA3-54D8697CCF3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7-BD7B-489E-8AC7-A07FB8D183F4}"/>
                </c:ext>
              </c:extLst>
            </c:dLbl>
            <c:dLbl>
              <c:idx val="200"/>
              <c:tx>
                <c:rich>
                  <a:bodyPr/>
                  <a:lstStyle/>
                  <a:p>
                    <a:fld id="{4BE4BCC6-068C-49B1-BFC0-530EE5DF5F6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8-BD7B-489E-8AC7-A07FB8D183F4}"/>
                </c:ext>
              </c:extLst>
            </c:dLbl>
            <c:dLbl>
              <c:idx val="201"/>
              <c:tx>
                <c:rich>
                  <a:bodyPr/>
                  <a:lstStyle/>
                  <a:p>
                    <a:fld id="{6D85E860-B84D-48CC-97AB-A1B12D5A8033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9-BD7B-489E-8AC7-A07FB8D183F4}"/>
                </c:ext>
              </c:extLst>
            </c:dLbl>
            <c:dLbl>
              <c:idx val="202"/>
              <c:tx>
                <c:rich>
                  <a:bodyPr/>
                  <a:lstStyle/>
                  <a:p>
                    <a:fld id="{63324C09-E7D7-475B-8673-F0221607DB8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A-BD7B-489E-8AC7-A07FB8D183F4}"/>
                </c:ext>
              </c:extLst>
            </c:dLbl>
            <c:dLbl>
              <c:idx val="203"/>
              <c:tx>
                <c:rich>
                  <a:bodyPr/>
                  <a:lstStyle/>
                  <a:p>
                    <a:fld id="{D75060C7-F289-4172-BF39-D58F65A9F73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B-BD7B-489E-8AC7-A07FB8D183F4}"/>
                </c:ext>
              </c:extLst>
            </c:dLbl>
            <c:dLbl>
              <c:idx val="204"/>
              <c:tx>
                <c:rich>
                  <a:bodyPr/>
                  <a:lstStyle/>
                  <a:p>
                    <a:fld id="{D1BDCC9A-CBF6-40FF-BF3F-B2ABF0B67AC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C-BD7B-489E-8AC7-A07FB8D183F4}"/>
                </c:ext>
              </c:extLst>
            </c:dLbl>
            <c:dLbl>
              <c:idx val="205"/>
              <c:tx>
                <c:rich>
                  <a:bodyPr/>
                  <a:lstStyle/>
                  <a:p>
                    <a:fld id="{DCEE36D4-1ED4-4FAE-A053-4F7AC294884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D-BD7B-489E-8AC7-A07FB8D183F4}"/>
                </c:ext>
              </c:extLst>
            </c:dLbl>
            <c:dLbl>
              <c:idx val="206"/>
              <c:tx>
                <c:rich>
                  <a:bodyPr/>
                  <a:lstStyle/>
                  <a:p>
                    <a:fld id="{686070A2-F740-4A2F-9A23-A916CA46447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E-BD7B-489E-8AC7-A07FB8D183F4}"/>
                </c:ext>
              </c:extLst>
            </c:dLbl>
            <c:dLbl>
              <c:idx val="207"/>
              <c:tx>
                <c:rich>
                  <a:bodyPr/>
                  <a:lstStyle/>
                  <a:p>
                    <a:fld id="{CC53478E-8651-4901-B15F-EC68720DA02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CF-BD7B-489E-8AC7-A07FB8D183F4}"/>
                </c:ext>
              </c:extLst>
            </c:dLbl>
            <c:dLbl>
              <c:idx val="208"/>
              <c:tx>
                <c:rich>
                  <a:bodyPr/>
                  <a:lstStyle/>
                  <a:p>
                    <a:fld id="{3C422BF0-E92C-40D0-BA09-777E478E7B4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0-BD7B-489E-8AC7-A07FB8D183F4}"/>
                </c:ext>
              </c:extLst>
            </c:dLbl>
            <c:dLbl>
              <c:idx val="209"/>
              <c:tx>
                <c:rich>
                  <a:bodyPr/>
                  <a:lstStyle/>
                  <a:p>
                    <a:fld id="{A80EA317-0ED5-4615-844D-94476598D61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1-BD7B-489E-8AC7-A07FB8D183F4}"/>
                </c:ext>
              </c:extLst>
            </c:dLbl>
            <c:dLbl>
              <c:idx val="210"/>
              <c:tx>
                <c:rich>
                  <a:bodyPr/>
                  <a:lstStyle/>
                  <a:p>
                    <a:fld id="{5DE459AA-AF92-4015-A1F7-B286349978A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2-BD7B-489E-8AC7-A07FB8D183F4}"/>
                </c:ext>
              </c:extLst>
            </c:dLbl>
            <c:dLbl>
              <c:idx val="211"/>
              <c:tx>
                <c:rich>
                  <a:bodyPr/>
                  <a:lstStyle/>
                  <a:p>
                    <a:fld id="{D3198ACE-340D-4DF4-B486-84136718DF0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3-BD7B-489E-8AC7-A07FB8D183F4}"/>
                </c:ext>
              </c:extLst>
            </c:dLbl>
            <c:dLbl>
              <c:idx val="212"/>
              <c:tx>
                <c:rich>
                  <a:bodyPr/>
                  <a:lstStyle/>
                  <a:p>
                    <a:fld id="{818D9DBF-15AE-4A67-8571-E81A1163C36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4-BD7B-489E-8AC7-A07FB8D183F4}"/>
                </c:ext>
              </c:extLst>
            </c:dLbl>
            <c:dLbl>
              <c:idx val="213"/>
              <c:tx>
                <c:rich>
                  <a:bodyPr/>
                  <a:lstStyle/>
                  <a:p>
                    <a:fld id="{254291C1-572D-458B-A07B-2973F2AE8BB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5-BD7B-489E-8AC7-A07FB8D183F4}"/>
                </c:ext>
              </c:extLst>
            </c:dLbl>
            <c:dLbl>
              <c:idx val="214"/>
              <c:tx>
                <c:rich>
                  <a:bodyPr/>
                  <a:lstStyle/>
                  <a:p>
                    <a:fld id="{7D852339-8FF2-44D3-9A8F-EF5BE770100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6-BD7B-489E-8AC7-A07FB8D183F4}"/>
                </c:ext>
              </c:extLst>
            </c:dLbl>
            <c:dLbl>
              <c:idx val="215"/>
              <c:tx>
                <c:rich>
                  <a:bodyPr/>
                  <a:lstStyle/>
                  <a:p>
                    <a:fld id="{7FDC4063-0337-41A3-8A35-DE260E74437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7-BD7B-489E-8AC7-A07FB8D183F4}"/>
                </c:ext>
              </c:extLst>
            </c:dLbl>
            <c:dLbl>
              <c:idx val="216"/>
              <c:tx>
                <c:rich>
                  <a:bodyPr/>
                  <a:lstStyle/>
                  <a:p>
                    <a:fld id="{93C9F8B6-0BDB-45F4-8F5C-5CB4F6860C5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8-BD7B-489E-8AC7-A07FB8D183F4}"/>
                </c:ext>
              </c:extLst>
            </c:dLbl>
            <c:dLbl>
              <c:idx val="217"/>
              <c:tx>
                <c:rich>
                  <a:bodyPr/>
                  <a:lstStyle/>
                  <a:p>
                    <a:fld id="{454C4AA1-25DC-4F5A-A9CA-D5C044A8378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9-BD7B-489E-8AC7-A07FB8D183F4}"/>
                </c:ext>
              </c:extLst>
            </c:dLbl>
            <c:dLbl>
              <c:idx val="218"/>
              <c:tx>
                <c:rich>
                  <a:bodyPr/>
                  <a:lstStyle/>
                  <a:p>
                    <a:fld id="{241C3226-E4E1-4E1E-B4A4-B96EBB6E811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A-BD7B-489E-8AC7-A07FB8D183F4}"/>
                </c:ext>
              </c:extLst>
            </c:dLbl>
            <c:dLbl>
              <c:idx val="219"/>
              <c:tx>
                <c:rich>
                  <a:bodyPr/>
                  <a:lstStyle/>
                  <a:p>
                    <a:fld id="{7EB898BB-6DA0-4772-A1A4-E726841B385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B-BD7B-489E-8AC7-A07FB8D183F4}"/>
                </c:ext>
              </c:extLst>
            </c:dLbl>
            <c:dLbl>
              <c:idx val="220"/>
              <c:tx>
                <c:rich>
                  <a:bodyPr/>
                  <a:lstStyle/>
                  <a:p>
                    <a:fld id="{35AFE059-01DF-48D8-830D-07015B5B83A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C-BD7B-489E-8AC7-A07FB8D183F4}"/>
                </c:ext>
              </c:extLst>
            </c:dLbl>
            <c:dLbl>
              <c:idx val="221"/>
              <c:tx>
                <c:rich>
                  <a:bodyPr/>
                  <a:lstStyle/>
                  <a:p>
                    <a:fld id="{54BB86E6-0F75-4DEF-8EA2-7936F49B5E1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D-BD7B-489E-8AC7-A07FB8D183F4}"/>
                </c:ext>
              </c:extLst>
            </c:dLbl>
            <c:dLbl>
              <c:idx val="222"/>
              <c:tx>
                <c:rich>
                  <a:bodyPr/>
                  <a:lstStyle/>
                  <a:p>
                    <a:fld id="{33B6CD7F-D04B-4CE0-806B-67E0AB8B95E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E-BD7B-489E-8AC7-A07FB8D183F4}"/>
                </c:ext>
              </c:extLst>
            </c:dLbl>
            <c:dLbl>
              <c:idx val="223"/>
              <c:tx>
                <c:rich>
                  <a:bodyPr/>
                  <a:lstStyle/>
                  <a:p>
                    <a:fld id="{D53B09CE-1A14-4063-8C10-75564D94790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DF-BD7B-489E-8AC7-A07FB8D183F4}"/>
                </c:ext>
              </c:extLst>
            </c:dLbl>
            <c:dLbl>
              <c:idx val="224"/>
              <c:tx>
                <c:rich>
                  <a:bodyPr/>
                  <a:lstStyle/>
                  <a:p>
                    <a:fld id="{55B7BC4A-0A8F-40D8-B4EA-C0693BDBA73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0-BD7B-489E-8AC7-A07FB8D183F4}"/>
                </c:ext>
              </c:extLst>
            </c:dLbl>
            <c:dLbl>
              <c:idx val="225"/>
              <c:tx>
                <c:rich>
                  <a:bodyPr/>
                  <a:lstStyle/>
                  <a:p>
                    <a:fld id="{E286AD82-B555-4F2C-BB94-6E7A6E69D95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1-BD7B-489E-8AC7-A07FB8D183F4}"/>
                </c:ext>
              </c:extLst>
            </c:dLbl>
            <c:dLbl>
              <c:idx val="226"/>
              <c:tx>
                <c:rich>
                  <a:bodyPr/>
                  <a:lstStyle/>
                  <a:p>
                    <a:fld id="{FF1400DF-A676-42BE-B59C-E69366ECCB3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2-BD7B-489E-8AC7-A07FB8D183F4}"/>
                </c:ext>
              </c:extLst>
            </c:dLbl>
            <c:dLbl>
              <c:idx val="227"/>
              <c:tx>
                <c:rich>
                  <a:bodyPr/>
                  <a:lstStyle/>
                  <a:p>
                    <a:fld id="{CF4C3AC2-C116-4C97-975A-F3428D24795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3-BD7B-489E-8AC7-A07FB8D183F4}"/>
                </c:ext>
              </c:extLst>
            </c:dLbl>
            <c:dLbl>
              <c:idx val="228"/>
              <c:tx>
                <c:rich>
                  <a:bodyPr/>
                  <a:lstStyle/>
                  <a:p>
                    <a:fld id="{02E58656-003C-4884-920D-DC7A4CA9A02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4-BD7B-489E-8AC7-A07FB8D183F4}"/>
                </c:ext>
              </c:extLst>
            </c:dLbl>
            <c:dLbl>
              <c:idx val="229"/>
              <c:tx>
                <c:rich>
                  <a:bodyPr/>
                  <a:lstStyle/>
                  <a:p>
                    <a:fld id="{6BD277C7-71CA-4BEE-B05E-47E7532E4AA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5-BD7B-489E-8AC7-A07FB8D183F4}"/>
                </c:ext>
              </c:extLst>
            </c:dLbl>
            <c:dLbl>
              <c:idx val="230"/>
              <c:tx>
                <c:rich>
                  <a:bodyPr/>
                  <a:lstStyle/>
                  <a:p>
                    <a:fld id="{5C6D68D8-B349-4F61-A14F-EEEDFEF8469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6-BD7B-489E-8AC7-A07FB8D183F4}"/>
                </c:ext>
              </c:extLst>
            </c:dLbl>
            <c:dLbl>
              <c:idx val="231"/>
              <c:tx>
                <c:rich>
                  <a:bodyPr/>
                  <a:lstStyle/>
                  <a:p>
                    <a:fld id="{B5F5F95D-3854-442F-B667-EAB79606FAE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7-BD7B-489E-8AC7-A07FB8D183F4}"/>
                </c:ext>
              </c:extLst>
            </c:dLbl>
            <c:dLbl>
              <c:idx val="232"/>
              <c:tx>
                <c:rich>
                  <a:bodyPr/>
                  <a:lstStyle/>
                  <a:p>
                    <a:fld id="{1375143F-0B3B-4344-BE77-8F038E2D78E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8-BD7B-489E-8AC7-A07FB8D183F4}"/>
                </c:ext>
              </c:extLst>
            </c:dLbl>
            <c:dLbl>
              <c:idx val="233"/>
              <c:tx>
                <c:rich>
                  <a:bodyPr/>
                  <a:lstStyle/>
                  <a:p>
                    <a:fld id="{4906E28D-9263-4FCC-ADCE-043793C2F75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9-BD7B-489E-8AC7-A07FB8D183F4}"/>
                </c:ext>
              </c:extLst>
            </c:dLbl>
            <c:dLbl>
              <c:idx val="234"/>
              <c:tx>
                <c:rich>
                  <a:bodyPr/>
                  <a:lstStyle/>
                  <a:p>
                    <a:fld id="{2035A26B-478D-4BA2-8213-52AB7D05955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A-BD7B-489E-8AC7-A07FB8D183F4}"/>
                </c:ext>
              </c:extLst>
            </c:dLbl>
            <c:dLbl>
              <c:idx val="235"/>
              <c:tx>
                <c:rich>
                  <a:bodyPr/>
                  <a:lstStyle/>
                  <a:p>
                    <a:fld id="{6C3643BA-91AC-4946-A75A-7DC3D552E23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B-BD7B-489E-8AC7-A07FB8D183F4}"/>
                </c:ext>
              </c:extLst>
            </c:dLbl>
            <c:dLbl>
              <c:idx val="236"/>
              <c:tx>
                <c:rich>
                  <a:bodyPr/>
                  <a:lstStyle/>
                  <a:p>
                    <a:fld id="{B2FB9CCA-84B8-4030-9DCF-4AF66593855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C-BD7B-489E-8AC7-A07FB8D183F4}"/>
                </c:ext>
              </c:extLst>
            </c:dLbl>
            <c:dLbl>
              <c:idx val="237"/>
              <c:tx>
                <c:rich>
                  <a:bodyPr/>
                  <a:lstStyle/>
                  <a:p>
                    <a:fld id="{E199B7F0-9055-45C8-9D93-8AFBE106AD1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D-BD7B-489E-8AC7-A07FB8D183F4}"/>
                </c:ext>
              </c:extLst>
            </c:dLbl>
            <c:dLbl>
              <c:idx val="238"/>
              <c:tx>
                <c:rich>
                  <a:bodyPr/>
                  <a:lstStyle/>
                  <a:p>
                    <a:fld id="{D1196390-9506-4EAA-8CA9-590FA3AB69F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E-BD7B-489E-8AC7-A07FB8D183F4}"/>
                </c:ext>
              </c:extLst>
            </c:dLbl>
            <c:dLbl>
              <c:idx val="239"/>
              <c:tx>
                <c:rich>
                  <a:bodyPr/>
                  <a:lstStyle/>
                  <a:p>
                    <a:fld id="{B53338D8-73C5-4419-8AF3-CF23F72969F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EF-BD7B-489E-8AC7-A07FB8D183F4}"/>
                </c:ext>
              </c:extLst>
            </c:dLbl>
            <c:dLbl>
              <c:idx val="240"/>
              <c:tx>
                <c:rich>
                  <a:bodyPr/>
                  <a:lstStyle/>
                  <a:p>
                    <a:fld id="{9414FD8E-0BA7-4692-89E2-2314AC77019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0-BD7B-489E-8AC7-A07FB8D183F4}"/>
                </c:ext>
              </c:extLst>
            </c:dLbl>
            <c:dLbl>
              <c:idx val="241"/>
              <c:tx>
                <c:rich>
                  <a:bodyPr/>
                  <a:lstStyle/>
                  <a:p>
                    <a:fld id="{20A2CC5C-E2F0-4371-9C16-01480F5EFE5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1-BD7B-489E-8AC7-A07FB8D183F4}"/>
                </c:ext>
              </c:extLst>
            </c:dLbl>
            <c:dLbl>
              <c:idx val="242"/>
              <c:tx>
                <c:rich>
                  <a:bodyPr/>
                  <a:lstStyle/>
                  <a:p>
                    <a:fld id="{1EC70BA0-FAFE-42B8-86DD-7BD5A522BA9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2-BD7B-489E-8AC7-A07FB8D183F4}"/>
                </c:ext>
              </c:extLst>
            </c:dLbl>
            <c:dLbl>
              <c:idx val="243"/>
              <c:tx>
                <c:rich>
                  <a:bodyPr/>
                  <a:lstStyle/>
                  <a:p>
                    <a:fld id="{CAF04E05-472A-433D-BAC6-9F4EFEE3A61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3-BD7B-489E-8AC7-A07FB8D183F4}"/>
                </c:ext>
              </c:extLst>
            </c:dLbl>
            <c:dLbl>
              <c:idx val="244"/>
              <c:tx>
                <c:rich>
                  <a:bodyPr/>
                  <a:lstStyle/>
                  <a:p>
                    <a:fld id="{714FBE84-4B97-4E46-B036-BFE9F8F7B6F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4-BD7B-489E-8AC7-A07FB8D183F4}"/>
                </c:ext>
              </c:extLst>
            </c:dLbl>
            <c:dLbl>
              <c:idx val="245"/>
              <c:tx>
                <c:rich>
                  <a:bodyPr/>
                  <a:lstStyle/>
                  <a:p>
                    <a:fld id="{4BDE3281-C24E-458F-A006-F7A58D3E2A9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5-BD7B-489E-8AC7-A07FB8D183F4}"/>
                </c:ext>
              </c:extLst>
            </c:dLbl>
            <c:dLbl>
              <c:idx val="246"/>
              <c:tx>
                <c:rich>
                  <a:bodyPr/>
                  <a:lstStyle/>
                  <a:p>
                    <a:fld id="{765F1566-8789-4439-895A-3A1D17636E1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6-BD7B-489E-8AC7-A07FB8D183F4}"/>
                </c:ext>
              </c:extLst>
            </c:dLbl>
            <c:dLbl>
              <c:idx val="247"/>
              <c:tx>
                <c:rich>
                  <a:bodyPr/>
                  <a:lstStyle/>
                  <a:p>
                    <a:fld id="{0B6FDAFB-C6E0-48BB-9031-0646DC1A46D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7-BD7B-489E-8AC7-A07FB8D183F4}"/>
                </c:ext>
              </c:extLst>
            </c:dLbl>
            <c:dLbl>
              <c:idx val="248"/>
              <c:tx>
                <c:rich>
                  <a:bodyPr/>
                  <a:lstStyle/>
                  <a:p>
                    <a:fld id="{02C96805-CEB1-4F2C-9630-272B5F33528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8-BD7B-489E-8AC7-A07FB8D183F4}"/>
                </c:ext>
              </c:extLst>
            </c:dLbl>
            <c:dLbl>
              <c:idx val="249"/>
              <c:tx>
                <c:rich>
                  <a:bodyPr/>
                  <a:lstStyle/>
                  <a:p>
                    <a:fld id="{12FC9EE8-31F5-4652-8257-E5B0236ED73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9-BD7B-489E-8AC7-A07FB8D183F4}"/>
                </c:ext>
              </c:extLst>
            </c:dLbl>
            <c:dLbl>
              <c:idx val="250"/>
              <c:tx>
                <c:rich>
                  <a:bodyPr/>
                  <a:lstStyle/>
                  <a:p>
                    <a:fld id="{7EEB87ED-0279-40FD-82A3-54A39F7C51F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A-BD7B-489E-8AC7-A07FB8D183F4}"/>
                </c:ext>
              </c:extLst>
            </c:dLbl>
            <c:dLbl>
              <c:idx val="251"/>
              <c:tx>
                <c:rich>
                  <a:bodyPr/>
                  <a:lstStyle/>
                  <a:p>
                    <a:fld id="{F379E0E3-7162-4717-9F32-6F5D88674E2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B-BD7B-489E-8AC7-A07FB8D183F4}"/>
                </c:ext>
              </c:extLst>
            </c:dLbl>
            <c:dLbl>
              <c:idx val="252"/>
              <c:tx>
                <c:rich>
                  <a:bodyPr/>
                  <a:lstStyle/>
                  <a:p>
                    <a:fld id="{A6F02049-AAE5-45DF-B86F-2520A45730F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C-BD7B-489E-8AC7-A07FB8D183F4}"/>
                </c:ext>
              </c:extLst>
            </c:dLbl>
            <c:dLbl>
              <c:idx val="253"/>
              <c:tx>
                <c:rich>
                  <a:bodyPr/>
                  <a:lstStyle/>
                  <a:p>
                    <a:fld id="{36923C2E-A722-45AD-81E5-77E9E26C1D7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D-BD7B-489E-8AC7-A07FB8D183F4}"/>
                </c:ext>
              </c:extLst>
            </c:dLbl>
            <c:dLbl>
              <c:idx val="254"/>
              <c:tx>
                <c:rich>
                  <a:bodyPr/>
                  <a:lstStyle/>
                  <a:p>
                    <a:fld id="{CCAD0E9F-700C-4ACD-9403-BC50BE3A964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E-BD7B-489E-8AC7-A07FB8D183F4}"/>
                </c:ext>
              </c:extLst>
            </c:dLbl>
            <c:dLbl>
              <c:idx val="255"/>
              <c:tx>
                <c:rich>
                  <a:bodyPr/>
                  <a:lstStyle/>
                  <a:p>
                    <a:fld id="{244E7B30-99C0-4F7E-8403-D5DB14651EA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0FF-BD7B-489E-8AC7-A07FB8D183F4}"/>
                </c:ext>
              </c:extLst>
            </c:dLbl>
            <c:dLbl>
              <c:idx val="256"/>
              <c:tx>
                <c:rich>
                  <a:bodyPr/>
                  <a:lstStyle/>
                  <a:p>
                    <a:fld id="{882A7D90-8BCA-4E40-955C-E6C96434EF4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0-BD7B-489E-8AC7-A07FB8D183F4}"/>
                </c:ext>
              </c:extLst>
            </c:dLbl>
            <c:dLbl>
              <c:idx val="257"/>
              <c:tx>
                <c:rich>
                  <a:bodyPr/>
                  <a:lstStyle/>
                  <a:p>
                    <a:fld id="{A40EFC53-48DE-4200-81F7-CA68A9EF5AD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1-BD7B-489E-8AC7-A07FB8D183F4}"/>
                </c:ext>
              </c:extLst>
            </c:dLbl>
            <c:dLbl>
              <c:idx val="258"/>
              <c:tx>
                <c:rich>
                  <a:bodyPr/>
                  <a:lstStyle/>
                  <a:p>
                    <a:fld id="{72C595DF-B52B-4004-BEAE-528BFABFF6E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2-BD7B-489E-8AC7-A07FB8D183F4}"/>
                </c:ext>
              </c:extLst>
            </c:dLbl>
            <c:dLbl>
              <c:idx val="259"/>
              <c:tx>
                <c:rich>
                  <a:bodyPr/>
                  <a:lstStyle/>
                  <a:p>
                    <a:fld id="{70778D67-6049-4EC7-B675-9DB4ED54FA7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3-BD7B-489E-8AC7-A07FB8D183F4}"/>
                </c:ext>
              </c:extLst>
            </c:dLbl>
            <c:dLbl>
              <c:idx val="260"/>
              <c:tx>
                <c:rich>
                  <a:bodyPr/>
                  <a:lstStyle/>
                  <a:p>
                    <a:fld id="{B9039265-7A60-4E6A-9F97-0B0E56340BB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4-BD7B-489E-8AC7-A07FB8D183F4}"/>
                </c:ext>
              </c:extLst>
            </c:dLbl>
            <c:dLbl>
              <c:idx val="261"/>
              <c:tx>
                <c:rich>
                  <a:bodyPr/>
                  <a:lstStyle/>
                  <a:p>
                    <a:fld id="{3007785C-2A3F-41FD-8E4C-9676D631BB1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5-BD7B-489E-8AC7-A07FB8D183F4}"/>
                </c:ext>
              </c:extLst>
            </c:dLbl>
            <c:dLbl>
              <c:idx val="262"/>
              <c:tx>
                <c:rich>
                  <a:bodyPr/>
                  <a:lstStyle/>
                  <a:p>
                    <a:fld id="{025EB212-6DF0-4476-9C85-8646DB6B761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6-BD7B-489E-8AC7-A07FB8D183F4}"/>
                </c:ext>
              </c:extLst>
            </c:dLbl>
            <c:dLbl>
              <c:idx val="263"/>
              <c:tx>
                <c:rich>
                  <a:bodyPr/>
                  <a:lstStyle/>
                  <a:p>
                    <a:fld id="{DBF04BFC-8347-40FC-A39E-68EF97B91A3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7-BD7B-489E-8AC7-A07FB8D183F4}"/>
                </c:ext>
              </c:extLst>
            </c:dLbl>
            <c:dLbl>
              <c:idx val="264"/>
              <c:tx>
                <c:rich>
                  <a:bodyPr/>
                  <a:lstStyle/>
                  <a:p>
                    <a:fld id="{3899826F-D605-4346-92F6-7B16B7BF29D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8-BD7B-489E-8AC7-A07FB8D183F4}"/>
                </c:ext>
              </c:extLst>
            </c:dLbl>
            <c:dLbl>
              <c:idx val="265"/>
              <c:tx>
                <c:rich>
                  <a:bodyPr/>
                  <a:lstStyle/>
                  <a:p>
                    <a:fld id="{05C67048-CAE6-4FAE-94F6-ED1A7A7EA32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9-BD7B-489E-8AC7-A07FB8D183F4}"/>
                </c:ext>
              </c:extLst>
            </c:dLbl>
            <c:dLbl>
              <c:idx val="266"/>
              <c:tx>
                <c:rich>
                  <a:bodyPr/>
                  <a:lstStyle/>
                  <a:p>
                    <a:fld id="{BB46BD9B-35CB-41F0-A859-B9D88F52579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A-BD7B-489E-8AC7-A07FB8D183F4}"/>
                </c:ext>
              </c:extLst>
            </c:dLbl>
            <c:dLbl>
              <c:idx val="267"/>
              <c:tx>
                <c:rich>
                  <a:bodyPr/>
                  <a:lstStyle/>
                  <a:p>
                    <a:fld id="{1F776867-52ED-4F9D-9605-8E49F31D432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B-BD7B-489E-8AC7-A07FB8D183F4}"/>
                </c:ext>
              </c:extLst>
            </c:dLbl>
            <c:dLbl>
              <c:idx val="268"/>
              <c:tx>
                <c:rich>
                  <a:bodyPr/>
                  <a:lstStyle/>
                  <a:p>
                    <a:fld id="{B086175C-4355-4B28-B245-B6E715671F7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C-BD7B-489E-8AC7-A07FB8D183F4}"/>
                </c:ext>
              </c:extLst>
            </c:dLbl>
            <c:dLbl>
              <c:idx val="269"/>
              <c:tx>
                <c:rich>
                  <a:bodyPr/>
                  <a:lstStyle/>
                  <a:p>
                    <a:fld id="{83DDCD1F-7704-4362-B2E5-0CFF10C2518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D-BD7B-489E-8AC7-A07FB8D183F4}"/>
                </c:ext>
              </c:extLst>
            </c:dLbl>
            <c:dLbl>
              <c:idx val="270"/>
              <c:tx>
                <c:rich>
                  <a:bodyPr/>
                  <a:lstStyle/>
                  <a:p>
                    <a:fld id="{49D2EB14-508F-4460-80AA-1F9BB38A96C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E-BD7B-489E-8AC7-A07FB8D183F4}"/>
                </c:ext>
              </c:extLst>
            </c:dLbl>
            <c:dLbl>
              <c:idx val="271"/>
              <c:tx>
                <c:rich>
                  <a:bodyPr/>
                  <a:lstStyle/>
                  <a:p>
                    <a:fld id="{08D88D7A-6372-4E55-885C-23433606E57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0F-BD7B-489E-8AC7-A07FB8D183F4}"/>
                </c:ext>
              </c:extLst>
            </c:dLbl>
            <c:dLbl>
              <c:idx val="272"/>
              <c:tx>
                <c:rich>
                  <a:bodyPr/>
                  <a:lstStyle/>
                  <a:p>
                    <a:fld id="{0E7769C5-6E9D-472B-B56D-11FA5CD00A19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10-BD7B-489E-8AC7-A07FB8D183F4}"/>
                </c:ext>
              </c:extLst>
            </c:dLbl>
            <c:dLbl>
              <c:idx val="273"/>
              <c:tx>
                <c:rich>
                  <a:bodyPr/>
                  <a:lstStyle/>
                  <a:p>
                    <a:fld id="{3F48F61D-6910-4A94-B90F-DD8833136FB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11-BD7B-489E-8AC7-A07FB8D183F4}"/>
                </c:ext>
              </c:extLst>
            </c:dLbl>
            <c:dLbl>
              <c:idx val="274"/>
              <c:tx>
                <c:rich>
                  <a:bodyPr/>
                  <a:lstStyle/>
                  <a:p>
                    <a:fld id="{ADF9B500-6F14-42F4-BD76-ACD150B9D154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12-BD7B-489E-8AC7-A07FB8D183F4}"/>
                </c:ext>
              </c:extLst>
            </c:dLbl>
            <c:dLbl>
              <c:idx val="275"/>
              <c:tx>
                <c:rich>
                  <a:bodyPr/>
                  <a:lstStyle/>
                  <a:p>
                    <a:fld id="{AFBB4389-98F2-4FA5-A394-130F926BAE6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13-BD7B-489E-8AC7-A07FB8D183F4}"/>
                </c:ext>
              </c:extLst>
            </c:dLbl>
            <c:dLbl>
              <c:idx val="276"/>
              <c:tx>
                <c:rich>
                  <a:bodyPr/>
                  <a:lstStyle/>
                  <a:p>
                    <a:fld id="{359E8BBD-3FFB-4452-BC3E-42ABC5C70F5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14-BD7B-489E-8AC7-A07FB8D183F4}"/>
                </c:ext>
              </c:extLst>
            </c:dLbl>
            <c:dLbl>
              <c:idx val="277"/>
              <c:tx>
                <c:rich>
                  <a:bodyPr/>
                  <a:lstStyle/>
                  <a:p>
                    <a:fld id="{6FDAFD35-3C62-4246-A98F-7C6561E2A63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15-BD7B-489E-8AC7-A07FB8D183F4}"/>
                </c:ext>
              </c:extLst>
            </c:dLbl>
            <c:dLbl>
              <c:idx val="278"/>
              <c:tx>
                <c:rich>
                  <a:bodyPr/>
                  <a:lstStyle/>
                  <a:p>
                    <a:fld id="{F032B5EA-390B-496D-8B00-EDF18973C04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16-BD7B-489E-8AC7-A07FB8D183F4}"/>
                </c:ext>
              </c:extLst>
            </c:dLbl>
            <c:dLbl>
              <c:idx val="279"/>
              <c:tx>
                <c:rich>
                  <a:bodyPr/>
                  <a:lstStyle/>
                  <a:p>
                    <a:fld id="{C05CF4B5-6DB0-45E1-9F04-095AE8FF2166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17-BD7B-489E-8AC7-A07FB8D183F4}"/>
                </c:ext>
              </c:extLst>
            </c:dLbl>
            <c:dLbl>
              <c:idx val="280"/>
              <c:tx>
                <c:rich>
                  <a:bodyPr/>
                  <a:lstStyle/>
                  <a:p>
                    <a:fld id="{82CE8052-3D90-4FA5-8ECB-5DC03A267A2D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18-BD7B-489E-8AC7-A07FB8D183F4}"/>
                </c:ext>
              </c:extLst>
            </c:dLbl>
            <c:dLbl>
              <c:idx val="281"/>
              <c:tx>
                <c:rich>
                  <a:bodyPr/>
                  <a:lstStyle/>
                  <a:p>
                    <a:fld id="{32B7BA39-AB7E-4236-80C0-B07D24E1048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19-BD7B-489E-8AC7-A07FB8D183F4}"/>
                </c:ext>
              </c:extLst>
            </c:dLbl>
            <c:dLbl>
              <c:idx val="282"/>
              <c:tx>
                <c:rich>
                  <a:bodyPr/>
                  <a:lstStyle/>
                  <a:p>
                    <a:fld id="{F7684B4E-AA8F-4D33-8C1C-CF52DA743DDC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1A-BD7B-489E-8AC7-A07FB8D183F4}"/>
                </c:ext>
              </c:extLst>
            </c:dLbl>
            <c:dLbl>
              <c:idx val="283"/>
              <c:tx>
                <c:rich>
                  <a:bodyPr/>
                  <a:lstStyle/>
                  <a:p>
                    <a:fld id="{F758256E-700D-4A33-B025-9E163C0F15DB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1B-BD7B-489E-8AC7-A07FB8D183F4}"/>
                </c:ext>
              </c:extLst>
            </c:dLbl>
            <c:dLbl>
              <c:idx val="284"/>
              <c:tx>
                <c:rich>
                  <a:bodyPr/>
                  <a:lstStyle/>
                  <a:p>
                    <a:fld id="{AD230663-D3C7-457C-A4F9-E671035AD6B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1C-BD7B-489E-8AC7-A07FB8D183F4}"/>
                </c:ext>
              </c:extLst>
            </c:dLbl>
            <c:dLbl>
              <c:idx val="285"/>
              <c:tx>
                <c:rich>
                  <a:bodyPr/>
                  <a:lstStyle/>
                  <a:p>
                    <a:fld id="{7392F87C-B94B-41DF-9280-073AC587898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1D-BD7B-489E-8AC7-A07FB8D183F4}"/>
                </c:ext>
              </c:extLst>
            </c:dLbl>
            <c:dLbl>
              <c:idx val="286"/>
              <c:tx>
                <c:rich>
                  <a:bodyPr/>
                  <a:lstStyle/>
                  <a:p>
                    <a:fld id="{2BEFBC25-6B03-48F1-AB93-D8203EC394C2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1E-BD7B-489E-8AC7-A07FB8D183F4}"/>
                </c:ext>
              </c:extLst>
            </c:dLbl>
            <c:dLbl>
              <c:idx val="287"/>
              <c:tx>
                <c:rich>
                  <a:bodyPr/>
                  <a:lstStyle/>
                  <a:p>
                    <a:fld id="{F7C7FED9-F085-4A1A-A1EF-EB57B7BF1D11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1F-BD7B-489E-8AC7-A07FB8D183F4}"/>
                </c:ext>
              </c:extLst>
            </c:dLbl>
            <c:dLbl>
              <c:idx val="288"/>
              <c:tx>
                <c:rich>
                  <a:bodyPr/>
                  <a:lstStyle/>
                  <a:p>
                    <a:fld id="{B758AF35-7C6F-457C-BDDC-DC89A9973475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20-BD7B-489E-8AC7-A07FB8D183F4}"/>
                </c:ext>
              </c:extLst>
            </c:dLbl>
            <c:dLbl>
              <c:idx val="289"/>
              <c:tx>
                <c:rich>
                  <a:bodyPr/>
                  <a:lstStyle/>
                  <a:p>
                    <a:fld id="{F2EC85B2-26D9-49BC-BAB6-1D04FD853C6A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21-BD7B-489E-8AC7-A07FB8D183F4}"/>
                </c:ext>
              </c:extLst>
            </c:dLbl>
            <c:dLbl>
              <c:idx val="290"/>
              <c:tx>
                <c:rich>
                  <a:bodyPr/>
                  <a:lstStyle/>
                  <a:p>
                    <a:fld id="{336D0256-08E6-4034-9910-50CD0C7963CE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22-BD7B-489E-8AC7-A07FB8D183F4}"/>
                </c:ext>
              </c:extLst>
            </c:dLbl>
            <c:dLbl>
              <c:idx val="291"/>
              <c:tx>
                <c:rich>
                  <a:bodyPr/>
                  <a:lstStyle/>
                  <a:p>
                    <a:fld id="{736B7CDA-BD5F-41B7-B01A-83B0B02D0B38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23-BD7B-489E-8AC7-A07FB8D183F4}"/>
                </c:ext>
              </c:extLst>
            </c:dLbl>
            <c:dLbl>
              <c:idx val="292"/>
              <c:tx>
                <c:rich>
                  <a:bodyPr/>
                  <a:lstStyle/>
                  <a:p>
                    <a:fld id="{97598095-1B3D-44FF-A972-EAA99FC22910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24-BD7B-489E-8AC7-A07FB8D183F4}"/>
                </c:ext>
              </c:extLst>
            </c:dLbl>
            <c:dLbl>
              <c:idx val="293"/>
              <c:tx>
                <c:rich>
                  <a:bodyPr/>
                  <a:lstStyle/>
                  <a:p>
                    <a:fld id="{2B6F3697-C3D6-446C-9743-F8ABB70E369F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25-BD7B-489E-8AC7-A07FB8D183F4}"/>
                </c:ext>
              </c:extLst>
            </c:dLbl>
            <c:dLbl>
              <c:idx val="294"/>
              <c:tx>
                <c:rich>
                  <a:bodyPr/>
                  <a:lstStyle/>
                  <a:p>
                    <a:fld id="{73C9C772-FF9D-4507-BEC9-7BF267E24A27}" type="CELLRANGE">
                      <a:rPr lang="en-US"/>
                      <a:pPr/>
                      <a:t>[CELLRANGE]</a:t>
                    </a:fld>
                    <a:endParaRPr lang="en-US"/>
                  </a:p>
                </c:rich>
              </c:tx>
              <c:dLblPos val="ct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xForSave val="1"/>
                  <c15:showDataLabelsRange val="1"/>
                </c:ext>
                <c:ext xmlns:c16="http://schemas.microsoft.com/office/drawing/2014/chart" uri="{C3380CC4-5D6E-409C-BE32-E72D297353CC}">
                  <c16:uniqueId val="{00000126-BD7B-489E-8AC7-A07FB8D183F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overflow" horzOverflow="overflow" vert="horz" wrap="none" lIns="0" tIns="0" rIns="0" bIns="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65000"/>
                        <a:alpha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  <c15:showDataLabelsRange val="1"/>
                <c15:showLeaderLines val="0"/>
              </c:ext>
            </c:extLst>
          </c:dLbls>
          <c:xVal>
            <c:numRef>
              <c:f>Data!$F$2:$F$296</c:f>
              <c:numCache>
                <c:formatCode>_("$"* #,##0_);_("$"* \(#,##0\);_("$"* "-"??_);_(@_)</c:formatCode>
                <c:ptCount val="295"/>
                <c:pt idx="0">
                  <c:v>256099.68300333753</c:v>
                </c:pt>
                <c:pt idx="1">
                  <c:v>76115.394672066061</c:v>
                </c:pt>
                <c:pt idx="2">
                  <c:v>103517.7918547867</c:v>
                </c:pt>
                <c:pt idx="3">
                  <c:v>263012.45538727101</c:v>
                </c:pt>
                <c:pt idx="4">
                  <c:v>127518.41668312358</c:v>
                </c:pt>
                <c:pt idx="5">
                  <c:v>94449.934651241914</c:v>
                </c:pt>
                <c:pt idx="6">
                  <c:v>100965.86511494739</c:v>
                </c:pt>
                <c:pt idx="7">
                  <c:v>110634.28789986092</c:v>
                </c:pt>
                <c:pt idx="8">
                  <c:v>98867.543012081471</c:v>
                </c:pt>
                <c:pt idx="9">
                  <c:v>193080.41716420645</c:v>
                </c:pt>
                <c:pt idx="10">
                  <c:v>143297.60046349943</c:v>
                </c:pt>
                <c:pt idx="11">
                  <c:v>119349.96766926321</c:v>
                </c:pt>
                <c:pt idx="12">
                  <c:v>398384.49081128213</c:v>
                </c:pt>
                <c:pt idx="13">
                  <c:v>123611.28869266617</c:v>
                </c:pt>
                <c:pt idx="14">
                  <c:v>241570.88046260658</c:v>
                </c:pt>
                <c:pt idx="15">
                  <c:v>91622.133924991314</c:v>
                </c:pt>
                <c:pt idx="16">
                  <c:v>82223.464019743682</c:v>
                </c:pt>
                <c:pt idx="17">
                  <c:v>76397.988945776116</c:v>
                </c:pt>
                <c:pt idx="18">
                  <c:v>63623.426078808749</c:v>
                </c:pt>
                <c:pt idx="19">
                  <c:v>118479.81208959938</c:v>
                </c:pt>
                <c:pt idx="20">
                  <c:v>158702.2002826698</c:v>
                </c:pt>
                <c:pt idx="21">
                  <c:v>158993.70512744342</c:v>
                </c:pt>
                <c:pt idx="22">
                  <c:v>104836.89325226161</c:v>
                </c:pt>
                <c:pt idx="23">
                  <c:v>89152.666038392737</c:v>
                </c:pt>
                <c:pt idx="24">
                  <c:v>103092.92030449181</c:v>
                </c:pt>
                <c:pt idx="25">
                  <c:v>106598.81299110984</c:v>
                </c:pt>
                <c:pt idx="26">
                  <c:v>68167.620713941506</c:v>
                </c:pt>
                <c:pt idx="27">
                  <c:v>95849.748498263303</c:v>
                </c:pt>
                <c:pt idx="28">
                  <c:v>131568.55876329524</c:v>
                </c:pt>
                <c:pt idx="29">
                  <c:v>99655.928981817677</c:v>
                </c:pt>
                <c:pt idx="30">
                  <c:v>137353.60587180554</c:v>
                </c:pt>
                <c:pt idx="31">
                  <c:v>100408.05220032492</c:v>
                </c:pt>
                <c:pt idx="32">
                  <c:v>122557.24207888299</c:v>
                </c:pt>
                <c:pt idx="33">
                  <c:v>97610.180120957142</c:v>
                </c:pt>
                <c:pt idx="34">
                  <c:v>166840.5075088795</c:v>
                </c:pt>
                <c:pt idx="35">
                  <c:v>139564.28909094693</c:v>
                </c:pt>
                <c:pt idx="36">
                  <c:v>172256.95987416248</c:v>
                </c:pt>
                <c:pt idx="37">
                  <c:v>105671.49455178744</c:v>
                </c:pt>
                <c:pt idx="38">
                  <c:v>106965.34588113088</c:v>
                </c:pt>
                <c:pt idx="39">
                  <c:v>100669.09007427414</c:v>
                </c:pt>
                <c:pt idx="40">
                  <c:v>146239.41061924896</c:v>
                </c:pt>
                <c:pt idx="41">
                  <c:v>69959.583297999459</c:v>
                </c:pt>
                <c:pt idx="42">
                  <c:v>94539.704627630519</c:v>
                </c:pt>
                <c:pt idx="43">
                  <c:v>105093.44140888608</c:v>
                </c:pt>
                <c:pt idx="44">
                  <c:v>55621.198452888872</c:v>
                </c:pt>
                <c:pt idx="45">
                  <c:v>117267.83722483304</c:v>
                </c:pt>
                <c:pt idx="46">
                  <c:v>150713.06330002873</c:v>
                </c:pt>
                <c:pt idx="47">
                  <c:v>129606.1672314384</c:v>
                </c:pt>
                <c:pt idx="48">
                  <c:v>199227.25632814883</c:v>
                </c:pt>
                <c:pt idx="49">
                  <c:v>141818.76059514942</c:v>
                </c:pt>
                <c:pt idx="50">
                  <c:v>84111.600072040543</c:v>
                </c:pt>
                <c:pt idx="51">
                  <c:v>117735.38966095792</c:v>
                </c:pt>
                <c:pt idx="52">
                  <c:v>86178.635059046297</c:v>
                </c:pt>
                <c:pt idx="53">
                  <c:v>85840.159595400604</c:v>
                </c:pt>
                <c:pt idx="54">
                  <c:v>108391.34020927752</c:v>
                </c:pt>
                <c:pt idx="55">
                  <c:v>65972.32808946172</c:v>
                </c:pt>
                <c:pt idx="56">
                  <c:v>119848.8088380855</c:v>
                </c:pt>
                <c:pt idx="57">
                  <c:v>74035.187119600698</c:v>
                </c:pt>
                <c:pt idx="58">
                  <c:v>67540.37223514705</c:v>
                </c:pt>
                <c:pt idx="59">
                  <c:v>94639.642828022013</c:v>
                </c:pt>
                <c:pt idx="60">
                  <c:v>133505.83549195423</c:v>
                </c:pt>
                <c:pt idx="61">
                  <c:v>86928.464270140626</c:v>
                </c:pt>
                <c:pt idx="62">
                  <c:v>154601.04376939879</c:v>
                </c:pt>
                <c:pt idx="63">
                  <c:v>493604.90841081995</c:v>
                </c:pt>
                <c:pt idx="64">
                  <c:v>69031.997100248554</c:v>
                </c:pt>
                <c:pt idx="65">
                  <c:v>101510.01443208108</c:v>
                </c:pt>
                <c:pt idx="66">
                  <c:v>80045.917649308438</c:v>
                </c:pt>
                <c:pt idx="67">
                  <c:v>110198.12530980098</c:v>
                </c:pt>
                <c:pt idx="68">
                  <c:v>47108.591015089165</c:v>
                </c:pt>
                <c:pt idx="69">
                  <c:v>129820.8092209857</c:v>
                </c:pt>
                <c:pt idx="70">
                  <c:v>94676.979448931728</c:v>
                </c:pt>
                <c:pt idx="71">
                  <c:v>292598.05374579126</c:v>
                </c:pt>
                <c:pt idx="72">
                  <c:v>94924.720104333872</c:v>
                </c:pt>
                <c:pt idx="73">
                  <c:v>149423.76212100362</c:v>
                </c:pt>
                <c:pt idx="74">
                  <c:v>156804.15561880279</c:v>
                </c:pt>
                <c:pt idx="75">
                  <c:v>54718.062667450824</c:v>
                </c:pt>
                <c:pt idx="76">
                  <c:v>91206.995409864467</c:v>
                </c:pt>
                <c:pt idx="77">
                  <c:v>86968.197968480032</c:v>
                </c:pt>
                <c:pt idx="78">
                  <c:v>114973.16828789531</c:v>
                </c:pt>
                <c:pt idx="79">
                  <c:v>48190.826716353731</c:v>
                </c:pt>
                <c:pt idx="80">
                  <c:v>60196.033561372198</c:v>
                </c:pt>
                <c:pt idx="81">
                  <c:v>93438.132858625249</c:v>
                </c:pt>
                <c:pt idx="82">
                  <c:v>113301.73115069812</c:v>
                </c:pt>
                <c:pt idx="83">
                  <c:v>170980.08348873907</c:v>
                </c:pt>
                <c:pt idx="84">
                  <c:v>87007.530706243604</c:v>
                </c:pt>
                <c:pt idx="85">
                  <c:v>141732.74074248562</c:v>
                </c:pt>
                <c:pt idx="86">
                  <c:v>119417.95516930475</c:v>
                </c:pt>
                <c:pt idx="87">
                  <c:v>69740.550533859874</c:v>
                </c:pt>
                <c:pt idx="88">
                  <c:v>192258.25173724213</c:v>
                </c:pt>
                <c:pt idx="89">
                  <c:v>285951.69797608815</c:v>
                </c:pt>
                <c:pt idx="90">
                  <c:v>116708.41083916085</c:v>
                </c:pt>
                <c:pt idx="91">
                  <c:v>134114.93606455618</c:v>
                </c:pt>
                <c:pt idx="92">
                  <c:v>105256.61557919798</c:v>
                </c:pt>
                <c:pt idx="93">
                  <c:v>255044.97914625611</c:v>
                </c:pt>
                <c:pt idx="94">
                  <c:v>72399.80749799058</c:v>
                </c:pt>
                <c:pt idx="95">
                  <c:v>74255.339260124194</c:v>
                </c:pt>
                <c:pt idx="96">
                  <c:v>77960.227173628678</c:v>
                </c:pt>
                <c:pt idx="97">
                  <c:v>86185.912137681153</c:v>
                </c:pt>
                <c:pt idx="98">
                  <c:v>140325.2714277379</c:v>
                </c:pt>
                <c:pt idx="99">
                  <c:v>71797.423493926792</c:v>
                </c:pt>
                <c:pt idx="100">
                  <c:v>123673.32527559056</c:v>
                </c:pt>
                <c:pt idx="101">
                  <c:v>139489.08261881024</c:v>
                </c:pt>
                <c:pt idx="102">
                  <c:v>79008.927779035541</c:v>
                </c:pt>
                <c:pt idx="103">
                  <c:v>73381.47774521164</c:v>
                </c:pt>
                <c:pt idx="104">
                  <c:v>134846.73520961212</c:v>
                </c:pt>
                <c:pt idx="105">
                  <c:v>237927.61961625412</c:v>
                </c:pt>
                <c:pt idx="106">
                  <c:v>106356.1422706006</c:v>
                </c:pt>
                <c:pt idx="107">
                  <c:v>97635.910497315621</c:v>
                </c:pt>
                <c:pt idx="108">
                  <c:v>89219.048919392517</c:v>
                </c:pt>
                <c:pt idx="109">
                  <c:v>107522.64118946205</c:v>
                </c:pt>
                <c:pt idx="110">
                  <c:v>116432.82472447219</c:v>
                </c:pt>
                <c:pt idx="111">
                  <c:v>52975.38765365148</c:v>
                </c:pt>
                <c:pt idx="112">
                  <c:v>119874.13891801216</c:v>
                </c:pt>
                <c:pt idx="113">
                  <c:v>94611.777443738189</c:v>
                </c:pt>
                <c:pt idx="114">
                  <c:v>117284.67850969848</c:v>
                </c:pt>
                <c:pt idx="115">
                  <c:v>116931.39105382866</c:v>
                </c:pt>
                <c:pt idx="116">
                  <c:v>59151.11696621812</c:v>
                </c:pt>
                <c:pt idx="117">
                  <c:v>104474.36567844926</c:v>
                </c:pt>
                <c:pt idx="118">
                  <c:v>96251.176399026765</c:v>
                </c:pt>
                <c:pt idx="119">
                  <c:v>103563.79491638795</c:v>
                </c:pt>
                <c:pt idx="120">
                  <c:v>237675.67044629899</c:v>
                </c:pt>
                <c:pt idx="121">
                  <c:v>50168.579061820441</c:v>
                </c:pt>
                <c:pt idx="122">
                  <c:v>179140.52912273517</c:v>
                </c:pt>
                <c:pt idx="123">
                  <c:v>72461.606590225987</c:v>
                </c:pt>
                <c:pt idx="124">
                  <c:v>77732.838808510642</c:v>
                </c:pt>
                <c:pt idx="125">
                  <c:v>289750.98334827716</c:v>
                </c:pt>
                <c:pt idx="126">
                  <c:v>101548.45278505524</c:v>
                </c:pt>
                <c:pt idx="127">
                  <c:v>89677.621649020046</c:v>
                </c:pt>
                <c:pt idx="128">
                  <c:v>248806.03200345318</c:v>
                </c:pt>
                <c:pt idx="129">
                  <c:v>77599.58275991492</c:v>
                </c:pt>
                <c:pt idx="130">
                  <c:v>252692.24173228347</c:v>
                </c:pt>
                <c:pt idx="131">
                  <c:v>82491.523253624546</c:v>
                </c:pt>
                <c:pt idx="132">
                  <c:v>109472.0890839144</c:v>
                </c:pt>
                <c:pt idx="133">
                  <c:v>132303.83862815885</c:v>
                </c:pt>
                <c:pt idx="134">
                  <c:v>76736.87999214993</c:v>
                </c:pt>
                <c:pt idx="135">
                  <c:v>73309.358393028582</c:v>
                </c:pt>
                <c:pt idx="136">
                  <c:v>92679.071826502186</c:v>
                </c:pt>
                <c:pt idx="137">
                  <c:v>155374.60518190361</c:v>
                </c:pt>
                <c:pt idx="138">
                  <c:v>91608.61357747452</c:v>
                </c:pt>
                <c:pt idx="139">
                  <c:v>81307.601163831685</c:v>
                </c:pt>
                <c:pt idx="140">
                  <c:v>57795.160915430002</c:v>
                </c:pt>
                <c:pt idx="141">
                  <c:v>101526.8436667474</c:v>
                </c:pt>
                <c:pt idx="142">
                  <c:v>154292.58950511945</c:v>
                </c:pt>
                <c:pt idx="143">
                  <c:v>162140.46259823421</c:v>
                </c:pt>
                <c:pt idx="144">
                  <c:v>123493.99901960784</c:v>
                </c:pt>
                <c:pt idx="145">
                  <c:v>94234.715950010592</c:v>
                </c:pt>
                <c:pt idx="146">
                  <c:v>199541.16931372549</c:v>
                </c:pt>
                <c:pt idx="147">
                  <c:v>54539.447019867548</c:v>
                </c:pt>
                <c:pt idx="148">
                  <c:v>160957.43892452572</c:v>
                </c:pt>
                <c:pt idx="149">
                  <c:v>177308.83743915032</c:v>
                </c:pt>
                <c:pt idx="150">
                  <c:v>38733.928716444847</c:v>
                </c:pt>
                <c:pt idx="151">
                  <c:v>130068.38446029776</c:v>
                </c:pt>
                <c:pt idx="152">
                  <c:v>99280.452136917418</c:v>
                </c:pt>
                <c:pt idx="153">
                  <c:v>312393.81554216868</c:v>
                </c:pt>
                <c:pt idx="154">
                  <c:v>100704.78895391368</c:v>
                </c:pt>
                <c:pt idx="155">
                  <c:v>124451.60640938841</c:v>
                </c:pt>
                <c:pt idx="156">
                  <c:v>44803.960071513706</c:v>
                </c:pt>
                <c:pt idx="157">
                  <c:v>84577.194085933676</c:v>
                </c:pt>
                <c:pt idx="158">
                  <c:v>421173.66409888928</c:v>
                </c:pt>
                <c:pt idx="159">
                  <c:v>391911.30688566016</c:v>
                </c:pt>
                <c:pt idx="160">
                  <c:v>179499.55309848289</c:v>
                </c:pt>
                <c:pt idx="161">
                  <c:v>88858.6304388422</c:v>
                </c:pt>
                <c:pt idx="162">
                  <c:v>89116.965625702083</c:v>
                </c:pt>
                <c:pt idx="163">
                  <c:v>109192.98361391695</c:v>
                </c:pt>
                <c:pt idx="164">
                  <c:v>85316.11525735294</c:v>
                </c:pt>
                <c:pt idx="165">
                  <c:v>58715.714329361443</c:v>
                </c:pt>
                <c:pt idx="166">
                  <c:v>65293.938067150637</c:v>
                </c:pt>
                <c:pt idx="167">
                  <c:v>94612.761871508381</c:v>
                </c:pt>
                <c:pt idx="168">
                  <c:v>185005.74740882916</c:v>
                </c:pt>
                <c:pt idx="169">
                  <c:v>123874.68130696141</c:v>
                </c:pt>
                <c:pt idx="170">
                  <c:v>199009.40514631686</c:v>
                </c:pt>
                <c:pt idx="171">
                  <c:v>75750.90479375697</c:v>
                </c:pt>
                <c:pt idx="172">
                  <c:v>135147.73930519668</c:v>
                </c:pt>
                <c:pt idx="173">
                  <c:v>110714.94514892362</c:v>
                </c:pt>
                <c:pt idx="174">
                  <c:v>208643.63247422679</c:v>
                </c:pt>
                <c:pt idx="175">
                  <c:v>103314.8683104511</c:v>
                </c:pt>
                <c:pt idx="176">
                  <c:v>106346.45351939257</c:v>
                </c:pt>
                <c:pt idx="177">
                  <c:v>90952.044628956923</c:v>
                </c:pt>
                <c:pt idx="178">
                  <c:v>97200.863984168871</c:v>
                </c:pt>
                <c:pt idx="179">
                  <c:v>171815.60434923726</c:v>
                </c:pt>
                <c:pt idx="180">
                  <c:v>98773.540795684428</c:v>
                </c:pt>
                <c:pt idx="181">
                  <c:v>60240.445138511677</c:v>
                </c:pt>
                <c:pt idx="182">
                  <c:v>254043.66863693355</c:v>
                </c:pt>
                <c:pt idx="183">
                  <c:v>78164.35982601819</c:v>
                </c:pt>
                <c:pt idx="184">
                  <c:v>133907.52900000001</c:v>
                </c:pt>
                <c:pt idx="185">
                  <c:v>195137.74417344172</c:v>
                </c:pt>
                <c:pt idx="186">
                  <c:v>138772.21469298247</c:v>
                </c:pt>
                <c:pt idx="187">
                  <c:v>118989.29070034443</c:v>
                </c:pt>
                <c:pt idx="188">
                  <c:v>128962.69155714854</c:v>
                </c:pt>
                <c:pt idx="189">
                  <c:v>113838.29586656998</c:v>
                </c:pt>
                <c:pt idx="190">
                  <c:v>62318.308419497786</c:v>
                </c:pt>
                <c:pt idx="191">
                  <c:v>41698.462667916276</c:v>
                </c:pt>
                <c:pt idx="192">
                  <c:v>29942.333034111311</c:v>
                </c:pt>
                <c:pt idx="193">
                  <c:v>133561.93337523571</c:v>
                </c:pt>
                <c:pt idx="194">
                  <c:v>156499.20171265461</c:v>
                </c:pt>
                <c:pt idx="195">
                  <c:v>122241.29730912273</c:v>
                </c:pt>
                <c:pt idx="196">
                  <c:v>93669.215155203899</c:v>
                </c:pt>
                <c:pt idx="197">
                  <c:v>145694.36473880598</c:v>
                </c:pt>
                <c:pt idx="198">
                  <c:v>200063.11445942373</c:v>
                </c:pt>
                <c:pt idx="199">
                  <c:v>124073.08048561151</c:v>
                </c:pt>
                <c:pt idx="200">
                  <c:v>317079.89463781752</c:v>
                </c:pt>
                <c:pt idx="201">
                  <c:v>152126.04549248746</c:v>
                </c:pt>
                <c:pt idx="202">
                  <c:v>119672.38273195876</c:v>
                </c:pt>
                <c:pt idx="203">
                  <c:v>270440.69387755101</c:v>
                </c:pt>
                <c:pt idx="204">
                  <c:v>119289.91423439606</c:v>
                </c:pt>
                <c:pt idx="205">
                  <c:v>84329.174183976254</c:v>
                </c:pt>
                <c:pt idx="206">
                  <c:v>121842.68308351177</c:v>
                </c:pt>
                <c:pt idx="207">
                  <c:v>63602.697089947091</c:v>
                </c:pt>
                <c:pt idx="208">
                  <c:v>173384.50841423948</c:v>
                </c:pt>
                <c:pt idx="209">
                  <c:v>146519.51566757495</c:v>
                </c:pt>
                <c:pt idx="210">
                  <c:v>121697.42427616926</c:v>
                </c:pt>
                <c:pt idx="211">
                  <c:v>111319.47277386292</c:v>
                </c:pt>
                <c:pt idx="212">
                  <c:v>124736.71453287198</c:v>
                </c:pt>
                <c:pt idx="213">
                  <c:v>148348.70007423905</c:v>
                </c:pt>
                <c:pt idx="214">
                  <c:v>117443.94152046784</c:v>
                </c:pt>
                <c:pt idx="215">
                  <c:v>127523.58670774648</c:v>
                </c:pt>
                <c:pt idx="216">
                  <c:v>110185.99625340599</c:v>
                </c:pt>
                <c:pt idx="217">
                  <c:v>172334.38469135802</c:v>
                </c:pt>
                <c:pt idx="218">
                  <c:v>506846.04302325583</c:v>
                </c:pt>
                <c:pt idx="219">
                  <c:v>169230.95253790377</c:v>
                </c:pt>
                <c:pt idx="220">
                  <c:v>247099.24332344215</c:v>
                </c:pt>
                <c:pt idx="221">
                  <c:v>198782.25087108015</c:v>
                </c:pt>
                <c:pt idx="222">
                  <c:v>148113.73854961831</c:v>
                </c:pt>
                <c:pt idx="223">
                  <c:v>138504.48055372445</c:v>
                </c:pt>
                <c:pt idx="224">
                  <c:v>69165.30072309656</c:v>
                </c:pt>
                <c:pt idx="225">
                  <c:v>54554.937241948799</c:v>
                </c:pt>
                <c:pt idx="226">
                  <c:v>104008.51840168244</c:v>
                </c:pt>
                <c:pt idx="227">
                  <c:v>165194.05431093008</c:v>
                </c:pt>
                <c:pt idx="228">
                  <c:v>211419.98103736754</c:v>
                </c:pt>
                <c:pt idx="229">
                  <c:v>88301.237250554317</c:v>
                </c:pt>
                <c:pt idx="230">
                  <c:v>236510.11344537814</c:v>
                </c:pt>
                <c:pt idx="231">
                  <c:v>16916.863817097415</c:v>
                </c:pt>
                <c:pt idx="232">
                  <c:v>107652.62244897959</c:v>
                </c:pt>
                <c:pt idx="233">
                  <c:v>196739.05989110708</c:v>
                </c:pt>
                <c:pt idx="234">
                  <c:v>246942.22757318226</c:v>
                </c:pt>
                <c:pt idx="235">
                  <c:v>77254.34274458306</c:v>
                </c:pt>
                <c:pt idx="236">
                  <c:v>120869.17432784042</c:v>
                </c:pt>
                <c:pt idx="237">
                  <c:v>107671.70742857143</c:v>
                </c:pt>
                <c:pt idx="238">
                  <c:v>93118.743288590602</c:v>
                </c:pt>
                <c:pt idx="239">
                  <c:v>201729.80679156908</c:v>
                </c:pt>
                <c:pt idx="240">
                  <c:v>142040.31879194631</c:v>
                </c:pt>
                <c:pt idx="241">
                  <c:v>104520.05493741308</c:v>
                </c:pt>
                <c:pt idx="242">
                  <c:v>209812.74285714285</c:v>
                </c:pt>
                <c:pt idx="243">
                  <c:v>100850.4</c:v>
                </c:pt>
                <c:pt idx="244">
                  <c:v>86478.14598903837</c:v>
                </c:pt>
                <c:pt idx="245">
                  <c:v>152954.54957264959</c:v>
                </c:pt>
                <c:pt idx="246">
                  <c:v>1242262.855233853</c:v>
                </c:pt>
                <c:pt idx="247">
                  <c:v>11623.618195376584</c:v>
                </c:pt>
                <c:pt idx="248">
                  <c:v>181933.95864406781</c:v>
                </c:pt>
                <c:pt idx="249">
                  <c:v>130113.51492537314</c:v>
                </c:pt>
                <c:pt idx="250">
                  <c:v>460290.58648431214</c:v>
                </c:pt>
                <c:pt idx="251">
                  <c:v>271824.47257876315</c:v>
                </c:pt>
                <c:pt idx="252">
                  <c:v>150152.875</c:v>
                </c:pt>
                <c:pt idx="253">
                  <c:v>139145.95865921787</c:v>
                </c:pt>
                <c:pt idx="254">
                  <c:v>214250.40827586208</c:v>
                </c:pt>
                <c:pt idx="255">
                  <c:v>203776.27978478093</c:v>
                </c:pt>
                <c:pt idx="256">
                  <c:v>1270174.7573333334</c:v>
                </c:pt>
                <c:pt idx="257">
                  <c:v>246030.62790697673</c:v>
                </c:pt>
                <c:pt idx="258">
                  <c:v>316107.77777777775</c:v>
                </c:pt>
                <c:pt idx="259">
                  <c:v>125118.52141057934</c:v>
                </c:pt>
                <c:pt idx="260">
                  <c:v>126495.46186440678</c:v>
                </c:pt>
                <c:pt idx="261">
                  <c:v>178898.63065326633</c:v>
                </c:pt>
                <c:pt idx="262">
                  <c:v>136506.6913716814</c:v>
                </c:pt>
                <c:pt idx="263">
                  <c:v>189289.285115304</c:v>
                </c:pt>
                <c:pt idx="264">
                  <c:v>63667.861952861953</c:v>
                </c:pt>
                <c:pt idx="265">
                  <c:v>71902.928698752221</c:v>
                </c:pt>
                <c:pt idx="266">
                  <c:v>324716.25689404935</c:v>
                </c:pt>
                <c:pt idx="267">
                  <c:v>280364.95670995669</c:v>
                </c:pt>
                <c:pt idx="268">
                  <c:v>82772.286016949147</c:v>
                </c:pt>
                <c:pt idx="269">
                  <c:v>164372.69126506025</c:v>
                </c:pt>
                <c:pt idx="270">
                  <c:v>84573.312101910822</c:v>
                </c:pt>
                <c:pt idx="271">
                  <c:v>210115.89375928679</c:v>
                </c:pt>
                <c:pt idx="272">
                  <c:v>142385.95562130178</c:v>
                </c:pt>
                <c:pt idx="273">
                  <c:v>196750.33801169592</c:v>
                </c:pt>
                <c:pt idx="274">
                  <c:v>198270.80569948186</c:v>
                </c:pt>
                <c:pt idx="275">
                  <c:v>250958.9163059163</c:v>
                </c:pt>
                <c:pt idx="276">
                  <c:v>139625.38683127571</c:v>
                </c:pt>
                <c:pt idx="277">
                  <c:v>165335.60443037975</c:v>
                </c:pt>
                <c:pt idx="278">
                  <c:v>175183.56561922366</c:v>
                </c:pt>
                <c:pt idx="279">
                  <c:v>73668.17424242424</c:v>
                </c:pt>
                <c:pt idx="280">
                  <c:v>181132.76655052265</c:v>
                </c:pt>
                <c:pt idx="281">
                  <c:v>152560.90763546797</c:v>
                </c:pt>
                <c:pt idx="282">
                  <c:v>212419.80427046263</c:v>
                </c:pt>
                <c:pt idx="283">
                  <c:v>300564.81283422461</c:v>
                </c:pt>
                <c:pt idx="284">
                  <c:v>601475.32530120481</c:v>
                </c:pt>
                <c:pt idx="285">
                  <c:v>34434.606786427146</c:v>
                </c:pt>
                <c:pt idx="286">
                  <c:v>189616.07952286283</c:v>
                </c:pt>
                <c:pt idx="287">
                  <c:v>763223.45291479817</c:v>
                </c:pt>
                <c:pt idx="288">
                  <c:v>126935.00229885058</c:v>
                </c:pt>
                <c:pt idx="289">
                  <c:v>71809.167182662539</c:v>
                </c:pt>
                <c:pt idx="290">
                  <c:v>123129.92561983471</c:v>
                </c:pt>
                <c:pt idx="291">
                  <c:v>413521.75</c:v>
                </c:pt>
                <c:pt idx="292">
                  <c:v>787248.41563786007</c:v>
                </c:pt>
                <c:pt idx="293">
                  <c:v>618281.19736842101</c:v>
                </c:pt>
                <c:pt idx="294">
                  <c:v>250855.21621621621</c:v>
                </c:pt>
              </c:numCache>
            </c:numRef>
          </c:xVal>
          <c:yVal>
            <c:numRef>
              <c:f>Data!$O$2:$O$296</c:f>
              <c:numCache>
                <c:formatCode>_("$"* #,##0.00_);_("$"* \(#,##0.00\);_("$"* "-"??_);_(@_)</c:formatCode>
                <c:ptCount val="295"/>
                <c:pt idx="0">
                  <c:v>1.3026459659528367</c:v>
                </c:pt>
                <c:pt idx="1">
                  <c:v>3.9119660323300911</c:v>
                </c:pt>
                <c:pt idx="2">
                  <c:v>3.8273982425094624</c:v>
                </c:pt>
                <c:pt idx="3">
                  <c:v>1.320524128515445</c:v>
                </c:pt>
                <c:pt idx="4">
                  <c:v>3.862270408000231</c:v>
                </c:pt>
                <c:pt idx="5">
                  <c:v>3.535234716911702</c:v>
                </c:pt>
                <c:pt idx="6">
                  <c:v>2.9775076011297958</c:v>
                </c:pt>
                <c:pt idx="7">
                  <c:v>3.7499717873551131</c:v>
                </c:pt>
                <c:pt idx="8">
                  <c:v>3.8968260391761471</c:v>
                </c:pt>
                <c:pt idx="9">
                  <c:v>1.9160400838233846</c:v>
                </c:pt>
                <c:pt idx="10">
                  <c:v>2.7161701665720601</c:v>
                </c:pt>
                <c:pt idx="11">
                  <c:v>3.1361250945984915</c:v>
                </c:pt>
                <c:pt idx="12">
                  <c:v>1.2334693142000241</c:v>
                </c:pt>
                <c:pt idx="13">
                  <c:v>3.7693722667350822</c:v>
                </c:pt>
                <c:pt idx="14">
                  <c:v>1.9630204485027092</c:v>
                </c:pt>
                <c:pt idx="15">
                  <c:v>4.2596739137693227</c:v>
                </c:pt>
                <c:pt idx="16">
                  <c:v>3.2977307860282847</c:v>
                </c:pt>
                <c:pt idx="17">
                  <c:v>4.0530851924307534</c:v>
                </c:pt>
                <c:pt idx="18">
                  <c:v>2.7862228535217661</c:v>
                </c:pt>
                <c:pt idx="19">
                  <c:v>3.7407676943387251</c:v>
                </c:pt>
                <c:pt idx="20">
                  <c:v>2.4806286090388259</c:v>
                </c:pt>
                <c:pt idx="21">
                  <c:v>2.6905597832236312</c:v>
                </c:pt>
                <c:pt idx="22">
                  <c:v>3.5364922155457625</c:v>
                </c:pt>
                <c:pt idx="23">
                  <c:v>3.4402888841443962</c:v>
                </c:pt>
                <c:pt idx="24">
                  <c:v>3.6319805605268543</c:v>
                </c:pt>
                <c:pt idx="25">
                  <c:v>3.255225314779743</c:v>
                </c:pt>
                <c:pt idx="26">
                  <c:v>4.259658862388692</c:v>
                </c:pt>
                <c:pt idx="27">
                  <c:v>3.8653882597209837</c:v>
                </c:pt>
                <c:pt idx="28">
                  <c:v>2.3599669972976081</c:v>
                </c:pt>
                <c:pt idx="29">
                  <c:v>3.1967313969238247</c:v>
                </c:pt>
                <c:pt idx="30">
                  <c:v>3.5998237394962911</c:v>
                </c:pt>
                <c:pt idx="31">
                  <c:v>3.1868265566727034</c:v>
                </c:pt>
                <c:pt idx="32">
                  <c:v>3.10379556855113</c:v>
                </c:pt>
                <c:pt idx="33">
                  <c:v>4.0119599045458338</c:v>
                </c:pt>
                <c:pt idx="34">
                  <c:v>2.2613584545081169</c:v>
                </c:pt>
                <c:pt idx="35">
                  <c:v>3.2798619927340806</c:v>
                </c:pt>
                <c:pt idx="36">
                  <c:v>2.0699591916330071</c:v>
                </c:pt>
                <c:pt idx="37">
                  <c:v>3.8818691388634918</c:v>
                </c:pt>
                <c:pt idx="38">
                  <c:v>2.7708267399048099</c:v>
                </c:pt>
                <c:pt idx="39">
                  <c:v>2.7193696759456989</c:v>
                </c:pt>
                <c:pt idx="40">
                  <c:v>3.0049699782486847</c:v>
                </c:pt>
                <c:pt idx="41">
                  <c:v>4.957103856578593</c:v>
                </c:pt>
                <c:pt idx="42">
                  <c:v>4.0096997133795389</c:v>
                </c:pt>
                <c:pt idx="43">
                  <c:v>3.1969621546076552</c:v>
                </c:pt>
                <c:pt idx="44">
                  <c:v>1.8516449163831026</c:v>
                </c:pt>
                <c:pt idx="45">
                  <c:v>3.2266510431961617</c:v>
                </c:pt>
                <c:pt idx="46">
                  <c:v>2.7004769864573901</c:v>
                </c:pt>
                <c:pt idx="47">
                  <c:v>3.3169784980168284</c:v>
                </c:pt>
                <c:pt idx="48">
                  <c:v>2.2323723353377232</c:v>
                </c:pt>
                <c:pt idx="49">
                  <c:v>2.5462372658736419</c:v>
                </c:pt>
                <c:pt idx="50">
                  <c:v>3.4363882140003947</c:v>
                </c:pt>
                <c:pt idx="51">
                  <c:v>2.5139233519338111</c:v>
                </c:pt>
                <c:pt idx="52">
                  <c:v>2.2983268399741057</c:v>
                </c:pt>
                <c:pt idx="53">
                  <c:v>3.8323273943711529</c:v>
                </c:pt>
                <c:pt idx="54">
                  <c:v>4.292512299648668</c:v>
                </c:pt>
                <c:pt idx="55">
                  <c:v>3.0884591913541022</c:v>
                </c:pt>
                <c:pt idx="56">
                  <c:v>3.5477327575522097</c:v>
                </c:pt>
                <c:pt idx="57">
                  <c:v>3.334293495586901</c:v>
                </c:pt>
                <c:pt idx="58">
                  <c:v>3.9551406425262954</c:v>
                </c:pt>
                <c:pt idx="59">
                  <c:v>2.4770040268119571</c:v>
                </c:pt>
                <c:pt idx="60">
                  <c:v>3.2733214681192817</c:v>
                </c:pt>
                <c:pt idx="61">
                  <c:v>2.978449309939398</c:v>
                </c:pt>
                <c:pt idx="62">
                  <c:v>2.2692957937363225</c:v>
                </c:pt>
                <c:pt idx="63">
                  <c:v>1.3700164211700949</c:v>
                </c:pt>
                <c:pt idx="64">
                  <c:v>4.3986182433885812</c:v>
                </c:pt>
                <c:pt idx="65">
                  <c:v>3.6900112657237774</c:v>
                </c:pt>
                <c:pt idx="66">
                  <c:v>2.3092106253163851</c:v>
                </c:pt>
                <c:pt idx="67">
                  <c:v>4.225482548292443</c:v>
                </c:pt>
                <c:pt idx="68">
                  <c:v>1.7826483517475953</c:v>
                </c:pt>
                <c:pt idx="69">
                  <c:v>3.0763829942737293</c:v>
                </c:pt>
                <c:pt idx="70">
                  <c:v>3.0009047483320419</c:v>
                </c:pt>
                <c:pt idx="71">
                  <c:v>1.3952558912228601</c:v>
                </c:pt>
                <c:pt idx="72">
                  <c:v>4.3859203670527087</c:v>
                </c:pt>
                <c:pt idx="73">
                  <c:v>3.2539418209777611</c:v>
                </c:pt>
                <c:pt idx="74">
                  <c:v>2.751900056273604</c:v>
                </c:pt>
                <c:pt idx="75">
                  <c:v>1.7615084449109306</c:v>
                </c:pt>
                <c:pt idx="76">
                  <c:v>2.6706318372373858</c:v>
                </c:pt>
                <c:pt idx="77">
                  <c:v>3.3161862650490637</c:v>
                </c:pt>
                <c:pt idx="78">
                  <c:v>3.6042736902070072</c:v>
                </c:pt>
                <c:pt idx="79">
                  <c:v>1.635797687135538</c:v>
                </c:pt>
                <c:pt idx="80">
                  <c:v>4.2823928817953512</c:v>
                </c:pt>
                <c:pt idx="81">
                  <c:v>2.9762818789902186</c:v>
                </c:pt>
                <c:pt idx="82">
                  <c:v>2.8955367886583767</c:v>
                </c:pt>
                <c:pt idx="83">
                  <c:v>2.489018613481353</c:v>
                </c:pt>
                <c:pt idx="84">
                  <c:v>3.0430593251674014</c:v>
                </c:pt>
                <c:pt idx="85">
                  <c:v>2.4200251444017944</c:v>
                </c:pt>
                <c:pt idx="86">
                  <c:v>2.4537972450918004</c:v>
                </c:pt>
                <c:pt idx="87">
                  <c:v>1.3170694992240028</c:v>
                </c:pt>
                <c:pt idx="88">
                  <c:v>3.3057056325278178</c:v>
                </c:pt>
                <c:pt idx="89">
                  <c:v>2.1793307353213378</c:v>
                </c:pt>
                <c:pt idx="90">
                  <c:v>2.765474798151538</c:v>
                </c:pt>
                <c:pt idx="91">
                  <c:v>1.4079964186651315</c:v>
                </c:pt>
                <c:pt idx="92">
                  <c:v>2.9119051827922866</c:v>
                </c:pt>
                <c:pt idx="93">
                  <c:v>1.5026827520472077</c:v>
                </c:pt>
                <c:pt idx="94">
                  <c:v>2.1014070080053862</c:v>
                </c:pt>
                <c:pt idx="95">
                  <c:v>3.4584252323113702</c:v>
                </c:pt>
                <c:pt idx="96">
                  <c:v>2.4465386796988726</c:v>
                </c:pt>
                <c:pt idx="97">
                  <c:v>3.5167423302402447</c:v>
                </c:pt>
                <c:pt idx="98">
                  <c:v>2.4433775070650983</c:v>
                </c:pt>
                <c:pt idx="99">
                  <c:v>4.3713291068386608</c:v>
                </c:pt>
                <c:pt idx="100">
                  <c:v>2.5148804024971985</c:v>
                </c:pt>
                <c:pt idx="101">
                  <c:v>3.050495371694137</c:v>
                </c:pt>
                <c:pt idx="102">
                  <c:v>2.4877183359893693</c:v>
                </c:pt>
                <c:pt idx="103">
                  <c:v>3.6815482841279019</c:v>
                </c:pt>
                <c:pt idx="104">
                  <c:v>2.2538660059984239</c:v>
                </c:pt>
                <c:pt idx="105">
                  <c:v>1.7054496615304424</c:v>
                </c:pt>
                <c:pt idx="106">
                  <c:v>1.9302109724722667</c:v>
                </c:pt>
                <c:pt idx="107">
                  <c:v>3.2192002831702382</c:v>
                </c:pt>
                <c:pt idx="108">
                  <c:v>4.009816017000202</c:v>
                </c:pt>
                <c:pt idx="109">
                  <c:v>3.5348025347746916</c:v>
                </c:pt>
                <c:pt idx="110">
                  <c:v>3.3072720184237676</c:v>
                </c:pt>
                <c:pt idx="111">
                  <c:v>2.0285959033872345</c:v>
                </c:pt>
                <c:pt idx="112">
                  <c:v>3.5902967239604178</c:v>
                </c:pt>
                <c:pt idx="113">
                  <c:v>2.442190196368915</c:v>
                </c:pt>
                <c:pt idx="114">
                  <c:v>3.3977329484112904</c:v>
                </c:pt>
                <c:pt idx="115">
                  <c:v>1.7765386119826538</c:v>
                </c:pt>
                <c:pt idx="116">
                  <c:v>4.6940901521116203</c:v>
                </c:pt>
                <c:pt idx="117">
                  <c:v>2.9245606534392272</c:v>
                </c:pt>
                <c:pt idx="118">
                  <c:v>3.6945570786614494</c:v>
                </c:pt>
                <c:pt idx="119">
                  <c:v>3.3327332389750439</c:v>
                </c:pt>
                <c:pt idx="120">
                  <c:v>1.5880748409425194</c:v>
                </c:pt>
                <c:pt idx="121">
                  <c:v>1.9381686310243109</c:v>
                </c:pt>
                <c:pt idx="122">
                  <c:v>3.9713744949240919</c:v>
                </c:pt>
                <c:pt idx="123">
                  <c:v>3.3798180604609263</c:v>
                </c:pt>
                <c:pt idx="124">
                  <c:v>3.1871302354126723</c:v>
                </c:pt>
                <c:pt idx="125">
                  <c:v>1.397625069085185</c:v>
                </c:pt>
                <c:pt idx="126">
                  <c:v>3.286618235366952</c:v>
                </c:pt>
                <c:pt idx="127">
                  <c:v>3.9823882931266437</c:v>
                </c:pt>
                <c:pt idx="128">
                  <c:v>1.0285293161838627</c:v>
                </c:pt>
                <c:pt idx="129">
                  <c:v>3.735635721116044</c:v>
                </c:pt>
                <c:pt idx="130">
                  <c:v>1.2166888565237275</c:v>
                </c:pt>
                <c:pt idx="131">
                  <c:v>1.768952119327895</c:v>
                </c:pt>
                <c:pt idx="132">
                  <c:v>3.2176981321812534</c:v>
                </c:pt>
                <c:pt idx="133">
                  <c:v>2.3921162419254629</c:v>
                </c:pt>
                <c:pt idx="134">
                  <c:v>2.6213977481022028</c:v>
                </c:pt>
                <c:pt idx="135">
                  <c:v>3.0019683382560545</c:v>
                </c:pt>
                <c:pt idx="136">
                  <c:v>3.1891047802480186</c:v>
                </c:pt>
                <c:pt idx="137">
                  <c:v>1.5487494030445867</c:v>
                </c:pt>
                <c:pt idx="138">
                  <c:v>2.6399042526338286</c:v>
                </c:pt>
                <c:pt idx="139">
                  <c:v>3.1017635808038486</c:v>
                </c:pt>
                <c:pt idx="140">
                  <c:v>2.8448406393183743</c:v>
                </c:pt>
                <c:pt idx="141">
                  <c:v>2.0332661753529684</c:v>
                </c:pt>
                <c:pt idx="142">
                  <c:v>1.8000240732067434</c:v>
                </c:pt>
                <c:pt idx="143">
                  <c:v>1.9145338344133231</c:v>
                </c:pt>
                <c:pt idx="144">
                  <c:v>2.8077592783562975</c:v>
                </c:pt>
                <c:pt idx="145">
                  <c:v>2.4624367102533915</c:v>
                </c:pt>
                <c:pt idx="146">
                  <c:v>1.1014273334926179</c:v>
                </c:pt>
                <c:pt idx="147">
                  <c:v>1.5684214550421907</c:v>
                </c:pt>
                <c:pt idx="148">
                  <c:v>2.2577500456178634</c:v>
                </c:pt>
                <c:pt idx="149">
                  <c:v>1.8136351270709297</c:v>
                </c:pt>
                <c:pt idx="150">
                  <c:v>0.92599329932612262</c:v>
                </c:pt>
                <c:pt idx="151">
                  <c:v>0.95387883399181994</c:v>
                </c:pt>
                <c:pt idx="152">
                  <c:v>3.7009678876405161</c:v>
                </c:pt>
                <c:pt idx="153">
                  <c:v>0.85619454102787029</c:v>
                </c:pt>
                <c:pt idx="154">
                  <c:v>2.6512575362552759</c:v>
                </c:pt>
                <c:pt idx="155">
                  <c:v>2.8896078548298849</c:v>
                </c:pt>
                <c:pt idx="156">
                  <c:v>1.8589526123240241</c:v>
                </c:pt>
                <c:pt idx="157">
                  <c:v>1.9316318045919543</c:v>
                </c:pt>
                <c:pt idx="158">
                  <c:v>0.89324019060753745</c:v>
                </c:pt>
                <c:pt idx="159">
                  <c:v>0.72534363698003723</c:v>
                </c:pt>
                <c:pt idx="160">
                  <c:v>3.1423154964532247</c:v>
                </c:pt>
                <c:pt idx="161">
                  <c:v>3.551629169497585</c:v>
                </c:pt>
                <c:pt idx="162">
                  <c:v>2.3319742352192177</c:v>
                </c:pt>
                <c:pt idx="163">
                  <c:v>2.2612586640177104</c:v>
                </c:pt>
                <c:pt idx="164">
                  <c:v>2.3700784048007173</c:v>
                </c:pt>
                <c:pt idx="165">
                  <c:v>1.1707985178398446</c:v>
                </c:pt>
                <c:pt idx="166">
                  <c:v>3.9261238440036483</c:v>
                </c:pt>
                <c:pt idx="167">
                  <c:v>1.1218914795109955</c:v>
                </c:pt>
                <c:pt idx="168">
                  <c:v>1.3107151029174231</c:v>
                </c:pt>
                <c:pt idx="169">
                  <c:v>2.2969874499330492</c:v>
                </c:pt>
                <c:pt idx="170">
                  <c:v>1.5799292845108677</c:v>
                </c:pt>
                <c:pt idx="171">
                  <c:v>2.3547223993038875</c:v>
                </c:pt>
                <c:pt idx="172">
                  <c:v>1.9597655313999518</c:v>
                </c:pt>
                <c:pt idx="173">
                  <c:v>4.1818226774591674</c:v>
                </c:pt>
                <c:pt idx="174">
                  <c:v>1.9622999604512352</c:v>
                </c:pt>
                <c:pt idx="175">
                  <c:v>3.010326518320217</c:v>
                </c:pt>
                <c:pt idx="176">
                  <c:v>1.9200107394015773</c:v>
                </c:pt>
                <c:pt idx="177">
                  <c:v>2.0150219733489805</c:v>
                </c:pt>
                <c:pt idx="178">
                  <c:v>2.4661278995629412</c:v>
                </c:pt>
                <c:pt idx="179">
                  <c:v>2.2196452214664433</c:v>
                </c:pt>
                <c:pt idx="180">
                  <c:v>3.6386931695605553</c:v>
                </c:pt>
                <c:pt idx="181">
                  <c:v>3.8789466541151794</c:v>
                </c:pt>
                <c:pt idx="182">
                  <c:v>1.2691019210549481</c:v>
                </c:pt>
                <c:pt idx="183">
                  <c:v>3.5967644417655151</c:v>
                </c:pt>
                <c:pt idx="184">
                  <c:v>2.3803739967451718</c:v>
                </c:pt>
                <c:pt idx="185">
                  <c:v>1.5001424690242711</c:v>
                </c:pt>
                <c:pt idx="186">
                  <c:v>2.3662577848153248</c:v>
                </c:pt>
                <c:pt idx="187">
                  <c:v>2.6123355492434683</c:v>
                </c:pt>
                <c:pt idx="188">
                  <c:v>2.917276525430176</c:v>
                </c:pt>
                <c:pt idx="189">
                  <c:v>1.9641191319578681</c:v>
                </c:pt>
                <c:pt idx="190">
                  <c:v>4.4279221850269703</c:v>
                </c:pt>
                <c:pt idx="191">
                  <c:v>2.8094774447621336</c:v>
                </c:pt>
                <c:pt idx="192">
                  <c:v>1.0492940664309272</c:v>
                </c:pt>
                <c:pt idx="193">
                  <c:v>2.3459150743166131</c:v>
                </c:pt>
                <c:pt idx="194">
                  <c:v>1.4059403615845147</c:v>
                </c:pt>
                <c:pt idx="195">
                  <c:v>2.8276647335283025</c:v>
                </c:pt>
                <c:pt idx="196">
                  <c:v>4.1475642386048799</c:v>
                </c:pt>
                <c:pt idx="197">
                  <c:v>3.0626199473234919</c:v>
                </c:pt>
                <c:pt idx="198">
                  <c:v>1.9290766716834729</c:v>
                </c:pt>
                <c:pt idx="199">
                  <c:v>2.5911567964388418</c:v>
                </c:pt>
                <c:pt idx="200">
                  <c:v>1.6021080038681297</c:v>
                </c:pt>
                <c:pt idx="201">
                  <c:v>2.8401427343091692</c:v>
                </c:pt>
                <c:pt idx="202">
                  <c:v>2.404904796872283</c:v>
                </c:pt>
                <c:pt idx="203">
                  <c:v>1.8166926993140653</c:v>
                </c:pt>
                <c:pt idx="204">
                  <c:v>2.7271840386112949</c:v>
                </c:pt>
                <c:pt idx="205">
                  <c:v>1.7576311638765787</c:v>
                </c:pt>
                <c:pt idx="206">
                  <c:v>2.357915815422444</c:v>
                </c:pt>
                <c:pt idx="207">
                  <c:v>3.7954698062681986</c:v>
                </c:pt>
                <c:pt idx="208">
                  <c:v>1.6255441580969678</c:v>
                </c:pt>
                <c:pt idx="209">
                  <c:v>3.0870705123029314</c:v>
                </c:pt>
                <c:pt idx="210">
                  <c:v>1.5860773592578166</c:v>
                </c:pt>
                <c:pt idx="211">
                  <c:v>3.2169015061354456</c:v>
                </c:pt>
                <c:pt idx="212">
                  <c:v>2.2192071519054646</c:v>
                </c:pt>
                <c:pt idx="213">
                  <c:v>3.4780311215125539</c:v>
                </c:pt>
                <c:pt idx="214">
                  <c:v>3.9834856634848905</c:v>
                </c:pt>
                <c:pt idx="215">
                  <c:v>1.9431644150861638</c:v>
                </c:pt>
                <c:pt idx="216">
                  <c:v>2.2998021814643765</c:v>
                </c:pt>
                <c:pt idx="217">
                  <c:v>1.1261482983889182</c:v>
                </c:pt>
                <c:pt idx="218">
                  <c:v>0.70577598930854635</c:v>
                </c:pt>
                <c:pt idx="219">
                  <c:v>2.7188800177529622</c:v>
                </c:pt>
                <c:pt idx="220">
                  <c:v>1.0629911851393339</c:v>
                </c:pt>
                <c:pt idx="221">
                  <c:v>3.0150083156142382</c:v>
                </c:pt>
                <c:pt idx="222">
                  <c:v>2.6542424412619048</c:v>
                </c:pt>
                <c:pt idx="223">
                  <c:v>1.4278147071739793</c:v>
                </c:pt>
                <c:pt idx="224">
                  <c:v>2.3147746419906441</c:v>
                </c:pt>
                <c:pt idx="225">
                  <c:v>1.6473670606114377</c:v>
                </c:pt>
                <c:pt idx="226">
                  <c:v>3.6901450511095706</c:v>
                </c:pt>
                <c:pt idx="227">
                  <c:v>2.2253405920487466</c:v>
                </c:pt>
                <c:pt idx="228">
                  <c:v>0.65949831393452452</c:v>
                </c:pt>
                <c:pt idx="229">
                  <c:v>3.5657017459232603</c:v>
                </c:pt>
                <c:pt idx="230">
                  <c:v>2.8882876666297088</c:v>
                </c:pt>
                <c:pt idx="231">
                  <c:v>8.8140076911031109</c:v>
                </c:pt>
                <c:pt idx="232">
                  <c:v>3.096379129001821</c:v>
                </c:pt>
                <c:pt idx="233">
                  <c:v>2.7443833726639602</c:v>
                </c:pt>
                <c:pt idx="234">
                  <c:v>1.8354810954070109</c:v>
                </c:pt>
                <c:pt idx="235">
                  <c:v>1.6998366558963884</c:v>
                </c:pt>
                <c:pt idx="236">
                  <c:v>3.94655197575227</c:v>
                </c:pt>
                <c:pt idx="237">
                  <c:v>6.1881224900953953</c:v>
                </c:pt>
                <c:pt idx="238">
                  <c:v>1.1261510637776104</c:v>
                </c:pt>
                <c:pt idx="239">
                  <c:v>2.902298391044134</c:v>
                </c:pt>
                <c:pt idx="240">
                  <c:v>3.0712519828770617</c:v>
                </c:pt>
                <c:pt idx="241">
                  <c:v>4.6573569516598088</c:v>
                </c:pt>
                <c:pt idx="242">
                  <c:v>2.4100556070742765</c:v>
                </c:pt>
                <c:pt idx="243">
                  <c:v>5.3987792573856686</c:v>
                </c:pt>
                <c:pt idx="244">
                  <c:v>4.7245463036909907</c:v>
                </c:pt>
                <c:pt idx="245">
                  <c:v>2.8619473201086052</c:v>
                </c:pt>
                <c:pt idx="246">
                  <c:v>0.51192412139939569</c:v>
                </c:pt>
                <c:pt idx="247">
                  <c:v>2.309576685387924</c:v>
                </c:pt>
                <c:pt idx="248">
                  <c:v>2.4780830417104713</c:v>
                </c:pt>
                <c:pt idx="249">
                  <c:v>2.5331879646691209</c:v>
                </c:pt>
                <c:pt idx="250">
                  <c:v>0.86517104670170752</c:v>
                </c:pt>
                <c:pt idx="251">
                  <c:v>2.9018657721983083</c:v>
                </c:pt>
                <c:pt idx="252">
                  <c:v>1.9211189826471085</c:v>
                </c:pt>
                <c:pt idx="253">
                  <c:v>1.9913979158077593</c:v>
                </c:pt>
                <c:pt idx="254">
                  <c:v>3.4764348511666778</c:v>
                </c:pt>
                <c:pt idx="255">
                  <c:v>2.037573118837579</c:v>
                </c:pt>
                <c:pt idx="256">
                  <c:v>0.31491729597884582</c:v>
                </c:pt>
                <c:pt idx="257">
                  <c:v>2.3994569200086722</c:v>
                </c:pt>
                <c:pt idx="258">
                  <c:v>2.260305029578519</c:v>
                </c:pt>
                <c:pt idx="259">
                  <c:v>0</c:v>
                </c:pt>
                <c:pt idx="260">
                  <c:v>1.1724142713098604</c:v>
                </c:pt>
                <c:pt idx="261">
                  <c:v>1.2289040191551728</c:v>
                </c:pt>
                <c:pt idx="262">
                  <c:v>0</c:v>
                </c:pt>
                <c:pt idx="263">
                  <c:v>2.3258134873237459</c:v>
                </c:pt>
                <c:pt idx="264">
                  <c:v>2.379774455553878</c:v>
                </c:pt>
                <c:pt idx="265">
                  <c:v>1.9832640773385728</c:v>
                </c:pt>
                <c:pt idx="266">
                  <c:v>2.4493864132830652</c:v>
                </c:pt>
                <c:pt idx="267">
                  <c:v>0</c:v>
                </c:pt>
                <c:pt idx="268">
                  <c:v>2.8155661595465138</c:v>
                </c:pt>
                <c:pt idx="269">
                  <c:v>2.6112419536755231</c:v>
                </c:pt>
                <c:pt idx="270">
                  <c:v>1.2897263972538053</c:v>
                </c:pt>
                <c:pt idx="271">
                  <c:v>1.0802642267829599</c:v>
                </c:pt>
                <c:pt idx="272">
                  <c:v>3.220681981279609</c:v>
                </c:pt>
                <c:pt idx="273">
                  <c:v>1.1294629756062331</c:v>
                </c:pt>
                <c:pt idx="274">
                  <c:v>0.97997543031733791</c:v>
                </c:pt>
                <c:pt idx="275">
                  <c:v>1.815776990086895</c:v>
                </c:pt>
                <c:pt idx="276">
                  <c:v>1.964889256336279</c:v>
                </c:pt>
                <c:pt idx="277">
                  <c:v>2.8710303865836675</c:v>
                </c:pt>
                <c:pt idx="278">
                  <c:v>2.0047627042049969</c:v>
                </c:pt>
                <c:pt idx="279">
                  <c:v>2.0567246721298074</c:v>
                </c:pt>
                <c:pt idx="280">
                  <c:v>2.1159907653546295</c:v>
                </c:pt>
                <c:pt idx="281">
                  <c:v>2.1391763123404717</c:v>
                </c:pt>
                <c:pt idx="282">
                  <c:v>1.7865482078939066</c:v>
                </c:pt>
                <c:pt idx="283">
                  <c:v>2.7577313443032923</c:v>
                </c:pt>
                <c:pt idx="284">
                  <c:v>0</c:v>
                </c:pt>
                <c:pt idx="285">
                  <c:v>1.0622118188903635</c:v>
                </c:pt>
                <c:pt idx="286">
                  <c:v>2.4191395299037226</c:v>
                </c:pt>
                <c:pt idx="287">
                  <c:v>0.35252886285998558</c:v>
                </c:pt>
                <c:pt idx="288">
                  <c:v>0.54331363290174073</c:v>
                </c:pt>
                <c:pt idx="289">
                  <c:v>1.6167722835735807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</c:numCache>
            </c:numRef>
          </c:yVal>
          <c:bubbleSize>
            <c:numRef>
              <c:f>Data!$D$2:$D$296</c:f>
              <c:numCache>
                <c:formatCode>_(* #,##0_);_(* \(#,##0\);_(* "-"??_);_(@_)</c:formatCode>
                <c:ptCount val="295"/>
                <c:pt idx="0">
                  <c:v>687635</c:v>
                </c:pt>
                <c:pt idx="1">
                  <c:v>226692</c:v>
                </c:pt>
                <c:pt idx="2">
                  <c:v>217060</c:v>
                </c:pt>
                <c:pt idx="3">
                  <c:v>192333</c:v>
                </c:pt>
                <c:pt idx="4">
                  <c:v>167103</c:v>
                </c:pt>
                <c:pt idx="5">
                  <c:v>146950</c:v>
                </c:pt>
                <c:pt idx="6">
                  <c:v>153679</c:v>
                </c:pt>
                <c:pt idx="7">
                  <c:v>126544</c:v>
                </c:pt>
                <c:pt idx="8">
                  <c:v>137566</c:v>
                </c:pt>
                <c:pt idx="9">
                  <c:v>136505</c:v>
                </c:pt>
                <c:pt idx="10">
                  <c:v>168285</c:v>
                </c:pt>
                <c:pt idx="11">
                  <c:v>141599</c:v>
                </c:pt>
                <c:pt idx="12">
                  <c:v>135329</c:v>
                </c:pt>
                <c:pt idx="13">
                  <c:v>130464</c:v>
                </c:pt>
                <c:pt idx="14">
                  <c:v>108602</c:v>
                </c:pt>
                <c:pt idx="15">
                  <c:v>112227</c:v>
                </c:pt>
                <c:pt idx="16">
                  <c:v>92384</c:v>
                </c:pt>
                <c:pt idx="17">
                  <c:v>77346</c:v>
                </c:pt>
                <c:pt idx="18">
                  <c:v>78976</c:v>
                </c:pt>
                <c:pt idx="19">
                  <c:v>91831</c:v>
                </c:pt>
                <c:pt idx="20">
                  <c:v>125942</c:v>
                </c:pt>
                <c:pt idx="21">
                  <c:v>100986</c:v>
                </c:pt>
                <c:pt idx="22">
                  <c:v>101145</c:v>
                </c:pt>
                <c:pt idx="23">
                  <c:v>83297</c:v>
                </c:pt>
                <c:pt idx="24">
                  <c:v>72777</c:v>
                </c:pt>
                <c:pt idx="25">
                  <c:v>69740</c:v>
                </c:pt>
                <c:pt idx="26">
                  <c:v>80931</c:v>
                </c:pt>
                <c:pt idx="27">
                  <c:v>73415</c:v>
                </c:pt>
                <c:pt idx="28">
                  <c:v>105959</c:v>
                </c:pt>
                <c:pt idx="29">
                  <c:v>71883</c:v>
                </c:pt>
                <c:pt idx="30">
                  <c:v>55213</c:v>
                </c:pt>
                <c:pt idx="31">
                  <c:v>70785</c:v>
                </c:pt>
                <c:pt idx="32">
                  <c:v>67036</c:v>
                </c:pt>
                <c:pt idx="33">
                  <c:v>53242</c:v>
                </c:pt>
                <c:pt idx="34">
                  <c:v>67853</c:v>
                </c:pt>
                <c:pt idx="35">
                  <c:v>48061</c:v>
                </c:pt>
                <c:pt idx="36">
                  <c:v>66117</c:v>
                </c:pt>
                <c:pt idx="37">
                  <c:v>42491</c:v>
                </c:pt>
                <c:pt idx="38">
                  <c:v>44284</c:v>
                </c:pt>
                <c:pt idx="39">
                  <c:v>44430</c:v>
                </c:pt>
                <c:pt idx="40">
                  <c:v>40210</c:v>
                </c:pt>
                <c:pt idx="41">
                  <c:v>51886</c:v>
                </c:pt>
                <c:pt idx="42">
                  <c:v>38443</c:v>
                </c:pt>
                <c:pt idx="43">
                  <c:v>45937</c:v>
                </c:pt>
                <c:pt idx="44">
                  <c:v>25079</c:v>
                </c:pt>
                <c:pt idx="45">
                  <c:v>40430</c:v>
                </c:pt>
                <c:pt idx="46">
                  <c:v>31327</c:v>
                </c:pt>
                <c:pt idx="47">
                  <c:v>39544</c:v>
                </c:pt>
                <c:pt idx="48">
                  <c:v>39348</c:v>
                </c:pt>
                <c:pt idx="49">
                  <c:v>48324</c:v>
                </c:pt>
                <c:pt idx="50">
                  <c:v>38867</c:v>
                </c:pt>
                <c:pt idx="51">
                  <c:v>31589</c:v>
                </c:pt>
                <c:pt idx="52">
                  <c:v>40138</c:v>
                </c:pt>
                <c:pt idx="53">
                  <c:v>32526</c:v>
                </c:pt>
                <c:pt idx="54">
                  <c:v>30008</c:v>
                </c:pt>
                <c:pt idx="55">
                  <c:v>10552</c:v>
                </c:pt>
                <c:pt idx="56">
                  <c:v>31319</c:v>
                </c:pt>
                <c:pt idx="57">
                  <c:v>47483</c:v>
                </c:pt>
                <c:pt idx="58">
                  <c:v>28799</c:v>
                </c:pt>
                <c:pt idx="59">
                  <c:v>29434</c:v>
                </c:pt>
                <c:pt idx="60">
                  <c:v>33123</c:v>
                </c:pt>
                <c:pt idx="61">
                  <c:v>36692</c:v>
                </c:pt>
                <c:pt idx="62">
                  <c:v>34796</c:v>
                </c:pt>
                <c:pt idx="63">
                  <c:v>23660</c:v>
                </c:pt>
                <c:pt idx="64">
                  <c:v>24140</c:v>
                </c:pt>
                <c:pt idx="65">
                  <c:v>27231</c:v>
                </c:pt>
                <c:pt idx="66">
                  <c:v>15689</c:v>
                </c:pt>
                <c:pt idx="67">
                  <c:v>26630</c:v>
                </c:pt>
                <c:pt idx="68">
                  <c:v>14580</c:v>
                </c:pt>
                <c:pt idx="69">
                  <c:v>26418</c:v>
                </c:pt>
                <c:pt idx="70">
                  <c:v>30704</c:v>
                </c:pt>
                <c:pt idx="71">
                  <c:v>23760</c:v>
                </c:pt>
                <c:pt idx="72">
                  <c:v>19936</c:v>
                </c:pt>
                <c:pt idx="73">
                  <c:v>21801</c:v>
                </c:pt>
                <c:pt idx="74">
                  <c:v>21784</c:v>
                </c:pt>
                <c:pt idx="75">
                  <c:v>15303</c:v>
                </c:pt>
                <c:pt idx="76">
                  <c:v>23093</c:v>
                </c:pt>
                <c:pt idx="77">
                  <c:v>19099</c:v>
                </c:pt>
                <c:pt idx="78">
                  <c:v>22925</c:v>
                </c:pt>
                <c:pt idx="79">
                  <c:v>13954</c:v>
                </c:pt>
                <c:pt idx="80">
                  <c:v>20172</c:v>
                </c:pt>
                <c:pt idx="81">
                  <c:v>27947</c:v>
                </c:pt>
                <c:pt idx="82">
                  <c:v>20770</c:v>
                </c:pt>
                <c:pt idx="83">
                  <c:v>20913</c:v>
                </c:pt>
                <c:pt idx="84">
                  <c:v>17586</c:v>
                </c:pt>
                <c:pt idx="85">
                  <c:v>21226</c:v>
                </c:pt>
                <c:pt idx="86">
                  <c:v>19964</c:v>
                </c:pt>
                <c:pt idx="87">
                  <c:v>6837</c:v>
                </c:pt>
                <c:pt idx="88">
                  <c:v>18420</c:v>
                </c:pt>
                <c:pt idx="89">
                  <c:v>12797</c:v>
                </c:pt>
                <c:pt idx="90">
                  <c:v>14872</c:v>
                </c:pt>
                <c:pt idx="91">
                  <c:v>30609</c:v>
                </c:pt>
                <c:pt idx="92">
                  <c:v>13441</c:v>
                </c:pt>
                <c:pt idx="93">
                  <c:v>21435</c:v>
                </c:pt>
                <c:pt idx="94">
                  <c:v>34836</c:v>
                </c:pt>
                <c:pt idx="95">
                  <c:v>18841</c:v>
                </c:pt>
                <c:pt idx="96">
                  <c:v>11467</c:v>
                </c:pt>
                <c:pt idx="97">
                  <c:v>14352</c:v>
                </c:pt>
                <c:pt idx="98">
                  <c:v>17139</c:v>
                </c:pt>
                <c:pt idx="99">
                  <c:v>12267</c:v>
                </c:pt>
                <c:pt idx="100">
                  <c:v>12700</c:v>
                </c:pt>
                <c:pt idx="101">
                  <c:v>15045</c:v>
                </c:pt>
                <c:pt idx="102">
                  <c:v>8834</c:v>
                </c:pt>
                <c:pt idx="103">
                  <c:v>14671</c:v>
                </c:pt>
                <c:pt idx="104">
                  <c:v>15314</c:v>
                </c:pt>
                <c:pt idx="105">
                  <c:v>17251</c:v>
                </c:pt>
                <c:pt idx="106">
                  <c:v>10473</c:v>
                </c:pt>
                <c:pt idx="107">
                  <c:v>14156</c:v>
                </c:pt>
                <c:pt idx="108">
                  <c:v>13696</c:v>
                </c:pt>
                <c:pt idx="109">
                  <c:v>12678</c:v>
                </c:pt>
                <c:pt idx="110">
                  <c:v>15062</c:v>
                </c:pt>
                <c:pt idx="111">
                  <c:v>11064</c:v>
                </c:pt>
                <c:pt idx="112">
                  <c:v>9538</c:v>
                </c:pt>
                <c:pt idx="113">
                  <c:v>11642</c:v>
                </c:pt>
                <c:pt idx="114">
                  <c:v>10414</c:v>
                </c:pt>
                <c:pt idx="115">
                  <c:v>6595</c:v>
                </c:pt>
                <c:pt idx="116">
                  <c:v>10627</c:v>
                </c:pt>
                <c:pt idx="117">
                  <c:v>8770</c:v>
                </c:pt>
                <c:pt idx="118">
                  <c:v>10686</c:v>
                </c:pt>
                <c:pt idx="119">
                  <c:v>7475</c:v>
                </c:pt>
                <c:pt idx="120">
                  <c:v>11024</c:v>
                </c:pt>
                <c:pt idx="121">
                  <c:v>6438</c:v>
                </c:pt>
                <c:pt idx="122">
                  <c:v>9769</c:v>
                </c:pt>
                <c:pt idx="123">
                  <c:v>8983</c:v>
                </c:pt>
                <c:pt idx="124">
                  <c:v>11750</c:v>
                </c:pt>
                <c:pt idx="125">
                  <c:v>7807</c:v>
                </c:pt>
                <c:pt idx="126">
                  <c:v>8779</c:v>
                </c:pt>
                <c:pt idx="127">
                  <c:v>8878</c:v>
                </c:pt>
                <c:pt idx="128">
                  <c:v>16217</c:v>
                </c:pt>
                <c:pt idx="129">
                  <c:v>7993</c:v>
                </c:pt>
                <c:pt idx="130">
                  <c:v>10160</c:v>
                </c:pt>
                <c:pt idx="131">
                  <c:v>5311</c:v>
                </c:pt>
                <c:pt idx="132">
                  <c:v>8318</c:v>
                </c:pt>
                <c:pt idx="133">
                  <c:v>8310</c:v>
                </c:pt>
                <c:pt idx="134">
                  <c:v>10191</c:v>
                </c:pt>
                <c:pt idx="135">
                  <c:v>13541</c:v>
                </c:pt>
                <c:pt idx="136">
                  <c:v>10052</c:v>
                </c:pt>
                <c:pt idx="137">
                  <c:v>14898</c:v>
                </c:pt>
                <c:pt idx="138">
                  <c:v>5789</c:v>
                </c:pt>
                <c:pt idx="139">
                  <c:v>6702</c:v>
                </c:pt>
                <c:pt idx="140">
                  <c:v>5593</c:v>
                </c:pt>
                <c:pt idx="141">
                  <c:v>8258</c:v>
                </c:pt>
                <c:pt idx="142">
                  <c:v>11720</c:v>
                </c:pt>
                <c:pt idx="143">
                  <c:v>10307</c:v>
                </c:pt>
                <c:pt idx="144">
                  <c:v>4080</c:v>
                </c:pt>
                <c:pt idx="145">
                  <c:v>4721</c:v>
                </c:pt>
                <c:pt idx="146">
                  <c:v>10200</c:v>
                </c:pt>
                <c:pt idx="147">
                  <c:v>3624</c:v>
                </c:pt>
                <c:pt idx="148">
                  <c:v>7327</c:v>
                </c:pt>
                <c:pt idx="149">
                  <c:v>6779</c:v>
                </c:pt>
                <c:pt idx="150">
                  <c:v>4433</c:v>
                </c:pt>
                <c:pt idx="151">
                  <c:v>6448</c:v>
                </c:pt>
                <c:pt idx="152">
                  <c:v>5171</c:v>
                </c:pt>
                <c:pt idx="153">
                  <c:v>8300</c:v>
                </c:pt>
                <c:pt idx="154">
                  <c:v>5468</c:v>
                </c:pt>
                <c:pt idx="155">
                  <c:v>4431</c:v>
                </c:pt>
                <c:pt idx="156">
                  <c:v>3356</c:v>
                </c:pt>
                <c:pt idx="157">
                  <c:v>6121</c:v>
                </c:pt>
                <c:pt idx="158">
                  <c:v>5582</c:v>
                </c:pt>
                <c:pt idx="159">
                  <c:v>7915</c:v>
                </c:pt>
                <c:pt idx="160">
                  <c:v>3889</c:v>
                </c:pt>
                <c:pt idx="161">
                  <c:v>5355</c:v>
                </c:pt>
                <c:pt idx="162">
                  <c:v>4451</c:v>
                </c:pt>
                <c:pt idx="163">
                  <c:v>4455</c:v>
                </c:pt>
                <c:pt idx="164">
                  <c:v>5440</c:v>
                </c:pt>
                <c:pt idx="165">
                  <c:v>3273</c:v>
                </c:pt>
                <c:pt idx="166">
                  <c:v>4408</c:v>
                </c:pt>
                <c:pt idx="167">
                  <c:v>1432</c:v>
                </c:pt>
                <c:pt idx="168">
                  <c:v>7815</c:v>
                </c:pt>
                <c:pt idx="169">
                  <c:v>10314</c:v>
                </c:pt>
                <c:pt idx="170">
                  <c:v>3964</c:v>
                </c:pt>
                <c:pt idx="171">
                  <c:v>4485</c:v>
                </c:pt>
                <c:pt idx="172">
                  <c:v>3483</c:v>
                </c:pt>
                <c:pt idx="173">
                  <c:v>3391</c:v>
                </c:pt>
                <c:pt idx="174">
                  <c:v>3880</c:v>
                </c:pt>
                <c:pt idx="175">
                  <c:v>3569</c:v>
                </c:pt>
                <c:pt idx="176">
                  <c:v>4873</c:v>
                </c:pt>
                <c:pt idx="177">
                  <c:v>3854</c:v>
                </c:pt>
                <c:pt idx="178">
                  <c:v>7580</c:v>
                </c:pt>
                <c:pt idx="179">
                  <c:v>6162</c:v>
                </c:pt>
                <c:pt idx="180">
                  <c:v>2966</c:v>
                </c:pt>
                <c:pt idx="181">
                  <c:v>3682</c:v>
                </c:pt>
                <c:pt idx="182">
                  <c:v>5583</c:v>
                </c:pt>
                <c:pt idx="183">
                  <c:v>2529</c:v>
                </c:pt>
                <c:pt idx="184">
                  <c:v>4000</c:v>
                </c:pt>
                <c:pt idx="185">
                  <c:v>1845</c:v>
                </c:pt>
                <c:pt idx="186">
                  <c:v>4560</c:v>
                </c:pt>
                <c:pt idx="187">
                  <c:v>4355</c:v>
                </c:pt>
                <c:pt idx="188">
                  <c:v>5022</c:v>
                </c:pt>
                <c:pt idx="189">
                  <c:v>4137</c:v>
                </c:pt>
                <c:pt idx="190">
                  <c:v>3385</c:v>
                </c:pt>
                <c:pt idx="191">
                  <c:v>3201</c:v>
                </c:pt>
                <c:pt idx="192">
                  <c:v>1114</c:v>
                </c:pt>
                <c:pt idx="193">
                  <c:v>3182</c:v>
                </c:pt>
                <c:pt idx="194">
                  <c:v>4204</c:v>
                </c:pt>
                <c:pt idx="195">
                  <c:v>4571</c:v>
                </c:pt>
                <c:pt idx="196">
                  <c:v>3286</c:v>
                </c:pt>
                <c:pt idx="197">
                  <c:v>3216</c:v>
                </c:pt>
                <c:pt idx="198">
                  <c:v>3783</c:v>
                </c:pt>
                <c:pt idx="199">
                  <c:v>2224</c:v>
                </c:pt>
                <c:pt idx="200">
                  <c:v>2126</c:v>
                </c:pt>
                <c:pt idx="201">
                  <c:v>2396</c:v>
                </c:pt>
                <c:pt idx="202">
                  <c:v>2328</c:v>
                </c:pt>
                <c:pt idx="203">
                  <c:v>1323</c:v>
                </c:pt>
                <c:pt idx="204">
                  <c:v>2227</c:v>
                </c:pt>
                <c:pt idx="205">
                  <c:v>3370</c:v>
                </c:pt>
                <c:pt idx="206">
                  <c:v>2802</c:v>
                </c:pt>
                <c:pt idx="207">
                  <c:v>3024</c:v>
                </c:pt>
                <c:pt idx="208">
                  <c:v>6180</c:v>
                </c:pt>
                <c:pt idx="209">
                  <c:v>1468</c:v>
                </c:pt>
                <c:pt idx="210">
                  <c:v>2694</c:v>
                </c:pt>
                <c:pt idx="211">
                  <c:v>1561</c:v>
                </c:pt>
                <c:pt idx="212">
                  <c:v>1734</c:v>
                </c:pt>
                <c:pt idx="213">
                  <c:v>1347</c:v>
                </c:pt>
                <c:pt idx="214">
                  <c:v>1710</c:v>
                </c:pt>
                <c:pt idx="215">
                  <c:v>2272</c:v>
                </c:pt>
                <c:pt idx="216">
                  <c:v>2936</c:v>
                </c:pt>
                <c:pt idx="217">
                  <c:v>2025</c:v>
                </c:pt>
                <c:pt idx="218">
                  <c:v>2580</c:v>
                </c:pt>
                <c:pt idx="219">
                  <c:v>1517</c:v>
                </c:pt>
                <c:pt idx="220">
                  <c:v>2696</c:v>
                </c:pt>
                <c:pt idx="221">
                  <c:v>1148</c:v>
                </c:pt>
                <c:pt idx="222">
                  <c:v>1048</c:v>
                </c:pt>
                <c:pt idx="223">
                  <c:v>1517</c:v>
                </c:pt>
                <c:pt idx="224">
                  <c:v>2351</c:v>
                </c:pt>
                <c:pt idx="225">
                  <c:v>1211</c:v>
                </c:pt>
                <c:pt idx="226">
                  <c:v>951</c:v>
                </c:pt>
                <c:pt idx="227">
                  <c:v>1473</c:v>
                </c:pt>
                <c:pt idx="228">
                  <c:v>1793</c:v>
                </c:pt>
                <c:pt idx="229">
                  <c:v>2255</c:v>
                </c:pt>
                <c:pt idx="230">
                  <c:v>1190</c:v>
                </c:pt>
                <c:pt idx="231">
                  <c:v>1006</c:v>
                </c:pt>
                <c:pt idx="232">
                  <c:v>1470</c:v>
                </c:pt>
                <c:pt idx="233">
                  <c:v>1102</c:v>
                </c:pt>
                <c:pt idx="234">
                  <c:v>1059</c:v>
                </c:pt>
                <c:pt idx="235">
                  <c:v>1523</c:v>
                </c:pt>
                <c:pt idx="236">
                  <c:v>1153</c:v>
                </c:pt>
                <c:pt idx="237">
                  <c:v>875</c:v>
                </c:pt>
                <c:pt idx="238">
                  <c:v>1192</c:v>
                </c:pt>
                <c:pt idx="239">
                  <c:v>854</c:v>
                </c:pt>
                <c:pt idx="240">
                  <c:v>596</c:v>
                </c:pt>
                <c:pt idx="241">
                  <c:v>1438</c:v>
                </c:pt>
                <c:pt idx="242">
                  <c:v>1855</c:v>
                </c:pt>
                <c:pt idx="243">
                  <c:v>840</c:v>
                </c:pt>
                <c:pt idx="244">
                  <c:v>2007</c:v>
                </c:pt>
                <c:pt idx="245">
                  <c:v>1170</c:v>
                </c:pt>
                <c:pt idx="246">
                  <c:v>449</c:v>
                </c:pt>
                <c:pt idx="247">
                  <c:v>1341</c:v>
                </c:pt>
                <c:pt idx="248">
                  <c:v>1475</c:v>
                </c:pt>
                <c:pt idx="249">
                  <c:v>804</c:v>
                </c:pt>
                <c:pt idx="250">
                  <c:v>1243</c:v>
                </c:pt>
                <c:pt idx="251">
                  <c:v>857</c:v>
                </c:pt>
                <c:pt idx="252">
                  <c:v>520</c:v>
                </c:pt>
                <c:pt idx="253">
                  <c:v>895</c:v>
                </c:pt>
                <c:pt idx="254">
                  <c:v>725</c:v>
                </c:pt>
                <c:pt idx="255">
                  <c:v>1301</c:v>
                </c:pt>
                <c:pt idx="256">
                  <c:v>375</c:v>
                </c:pt>
                <c:pt idx="257">
                  <c:v>559</c:v>
                </c:pt>
                <c:pt idx="258">
                  <c:v>540</c:v>
                </c:pt>
                <c:pt idx="259">
                  <c:v>397</c:v>
                </c:pt>
                <c:pt idx="260">
                  <c:v>708</c:v>
                </c:pt>
                <c:pt idx="261">
                  <c:v>796</c:v>
                </c:pt>
                <c:pt idx="262">
                  <c:v>904</c:v>
                </c:pt>
                <c:pt idx="263">
                  <c:v>477</c:v>
                </c:pt>
                <c:pt idx="264">
                  <c:v>594</c:v>
                </c:pt>
                <c:pt idx="265">
                  <c:v>561</c:v>
                </c:pt>
                <c:pt idx="266">
                  <c:v>689</c:v>
                </c:pt>
                <c:pt idx="267">
                  <c:v>231</c:v>
                </c:pt>
                <c:pt idx="268">
                  <c:v>472</c:v>
                </c:pt>
                <c:pt idx="269">
                  <c:v>664</c:v>
                </c:pt>
                <c:pt idx="270">
                  <c:v>628</c:v>
                </c:pt>
                <c:pt idx="271">
                  <c:v>1346</c:v>
                </c:pt>
                <c:pt idx="272">
                  <c:v>338</c:v>
                </c:pt>
                <c:pt idx="273">
                  <c:v>855</c:v>
                </c:pt>
                <c:pt idx="274">
                  <c:v>386</c:v>
                </c:pt>
                <c:pt idx="275">
                  <c:v>693</c:v>
                </c:pt>
                <c:pt idx="276">
                  <c:v>729</c:v>
                </c:pt>
                <c:pt idx="277">
                  <c:v>316</c:v>
                </c:pt>
                <c:pt idx="278">
                  <c:v>541</c:v>
                </c:pt>
                <c:pt idx="279">
                  <c:v>396</c:v>
                </c:pt>
                <c:pt idx="280">
                  <c:v>287</c:v>
                </c:pt>
                <c:pt idx="281">
                  <c:v>812</c:v>
                </c:pt>
                <c:pt idx="282">
                  <c:v>281</c:v>
                </c:pt>
                <c:pt idx="283">
                  <c:v>187</c:v>
                </c:pt>
                <c:pt idx="284">
                  <c:v>166</c:v>
                </c:pt>
                <c:pt idx="285">
                  <c:v>501</c:v>
                </c:pt>
                <c:pt idx="286">
                  <c:v>503</c:v>
                </c:pt>
                <c:pt idx="287">
                  <c:v>223</c:v>
                </c:pt>
                <c:pt idx="288">
                  <c:v>435</c:v>
                </c:pt>
                <c:pt idx="289">
                  <c:v>646</c:v>
                </c:pt>
                <c:pt idx="290">
                  <c:v>484</c:v>
                </c:pt>
                <c:pt idx="291">
                  <c:v>52</c:v>
                </c:pt>
                <c:pt idx="292">
                  <c:v>243</c:v>
                </c:pt>
                <c:pt idx="293">
                  <c:v>76</c:v>
                </c:pt>
                <c:pt idx="294">
                  <c:v>111</c:v>
                </c:pt>
              </c:numCache>
            </c:numRef>
          </c:bubbleSize>
          <c:bubble3D val="0"/>
          <c:extLst>
            <c:ext xmlns:c15="http://schemas.microsoft.com/office/drawing/2012/chart" uri="{02D57815-91ED-43cb-92C2-25804820EDAC}">
              <c15:datalabelsRange>
                <c15:f>Data!$A$2:$A$296</c15:f>
                <c15:dlblRangeCache>
                  <c:ptCount val="295"/>
                  <c:pt idx="0">
                    <c:v>Seattle</c:v>
                  </c:pt>
                  <c:pt idx="1">
                    <c:v>Spokane</c:v>
                  </c:pt>
                  <c:pt idx="2">
                    <c:v>Tacoma</c:v>
                  </c:pt>
                  <c:pt idx="3">
                    <c:v>Lake Washington</c:v>
                  </c:pt>
                  <c:pt idx="4">
                    <c:v>Kent</c:v>
                  </c:pt>
                  <c:pt idx="5">
                    <c:v>Evergreen (Clark)</c:v>
                  </c:pt>
                  <c:pt idx="6">
                    <c:v>Vancouver</c:v>
                  </c:pt>
                  <c:pt idx="7">
                    <c:v>Puyallup</c:v>
                  </c:pt>
                  <c:pt idx="8">
                    <c:v>Federal Way</c:v>
                  </c:pt>
                  <c:pt idx="9">
                    <c:v>Northshore</c:v>
                  </c:pt>
                  <c:pt idx="10">
                    <c:v>Edmonds</c:v>
                  </c:pt>
                  <c:pt idx="11">
                    <c:v>Everett</c:v>
                  </c:pt>
                  <c:pt idx="12">
                    <c:v>Bellevue</c:v>
                  </c:pt>
                  <c:pt idx="13">
                    <c:v>Highline</c:v>
                  </c:pt>
                  <c:pt idx="14">
                    <c:v>Issaquah</c:v>
                  </c:pt>
                  <c:pt idx="15">
                    <c:v>Bethel</c:v>
                  </c:pt>
                  <c:pt idx="16">
                    <c:v>Kennewick</c:v>
                  </c:pt>
                  <c:pt idx="17">
                    <c:v>Pasco</c:v>
                  </c:pt>
                  <c:pt idx="18">
                    <c:v>Yakima</c:v>
                  </c:pt>
                  <c:pt idx="19">
                    <c:v>Auburn</c:v>
                  </c:pt>
                  <c:pt idx="20">
                    <c:v>Renton</c:v>
                  </c:pt>
                  <c:pt idx="21">
                    <c:v>Mukilteo</c:v>
                  </c:pt>
                  <c:pt idx="22">
                    <c:v>North Thurston</c:v>
                  </c:pt>
                  <c:pt idx="23">
                    <c:v>Central Valley</c:v>
                  </c:pt>
                  <c:pt idx="24">
                    <c:v>Battle Ground</c:v>
                  </c:pt>
                  <c:pt idx="25">
                    <c:v>Richland</c:v>
                  </c:pt>
                  <c:pt idx="26">
                    <c:v>Clover Park</c:v>
                  </c:pt>
                  <c:pt idx="27">
                    <c:v>Marysville</c:v>
                  </c:pt>
                  <c:pt idx="28">
                    <c:v>Bellingham</c:v>
                  </c:pt>
                  <c:pt idx="29">
                    <c:v>Central Kitsap</c:v>
                  </c:pt>
                  <c:pt idx="30">
                    <c:v>Snohomish</c:v>
                  </c:pt>
                  <c:pt idx="31">
                    <c:v>South Kitsap</c:v>
                  </c:pt>
                  <c:pt idx="32">
                    <c:v>Olympia</c:v>
                  </c:pt>
                  <c:pt idx="33">
                    <c:v>Mead</c:v>
                  </c:pt>
                  <c:pt idx="34">
                    <c:v>Shoreline</c:v>
                  </c:pt>
                  <c:pt idx="35">
                    <c:v>Sumner</c:v>
                  </c:pt>
                  <c:pt idx="36">
                    <c:v>Peninsula</c:v>
                  </c:pt>
                  <c:pt idx="37">
                    <c:v>Moses Lake</c:v>
                  </c:pt>
                  <c:pt idx="38">
                    <c:v>Lake Stevens</c:v>
                  </c:pt>
                  <c:pt idx="39">
                    <c:v>Wenatchee</c:v>
                  </c:pt>
                  <c:pt idx="40">
                    <c:v>Tahoma</c:v>
                  </c:pt>
                  <c:pt idx="41">
                    <c:v>Franklin Pierce</c:v>
                  </c:pt>
                  <c:pt idx="42">
                    <c:v>Mt Vernon</c:v>
                  </c:pt>
                  <c:pt idx="43">
                    <c:v>Longview</c:v>
                  </c:pt>
                  <c:pt idx="44">
                    <c:v>Sunnyside</c:v>
                  </c:pt>
                  <c:pt idx="45">
                    <c:v>Tumwater</c:v>
                  </c:pt>
                  <c:pt idx="46">
                    <c:v>Camas</c:v>
                  </c:pt>
                  <c:pt idx="47">
                    <c:v>Monroe</c:v>
                  </c:pt>
                  <c:pt idx="48">
                    <c:v>Snoqualmie Valley</c:v>
                  </c:pt>
                  <c:pt idx="49">
                    <c:v>North Kitsap</c:v>
                  </c:pt>
                  <c:pt idx="50">
                    <c:v>Walla Walla</c:v>
                  </c:pt>
                  <c:pt idx="51">
                    <c:v>Eastmont</c:v>
                  </c:pt>
                  <c:pt idx="52">
                    <c:v>Oak Harbor</c:v>
                  </c:pt>
                  <c:pt idx="53">
                    <c:v>Yelm</c:v>
                  </c:pt>
                  <c:pt idx="54">
                    <c:v>University Place</c:v>
                  </c:pt>
                  <c:pt idx="55">
                    <c:v>Omak</c:v>
                  </c:pt>
                  <c:pt idx="56">
                    <c:v>Arlington</c:v>
                  </c:pt>
                  <c:pt idx="57">
                    <c:v>Bremerton</c:v>
                  </c:pt>
                  <c:pt idx="58">
                    <c:v>Kelso</c:v>
                  </c:pt>
                  <c:pt idx="59">
                    <c:v>West Valley (Yak)</c:v>
                  </c:pt>
                  <c:pt idx="60">
                    <c:v>Ferndale</c:v>
                  </c:pt>
                  <c:pt idx="61">
                    <c:v>Cheney</c:v>
                  </c:pt>
                  <c:pt idx="62">
                    <c:v>Stanwood-Camano</c:v>
                  </c:pt>
                  <c:pt idx="63">
                    <c:v>Mercer Island</c:v>
                  </c:pt>
                  <c:pt idx="64">
                    <c:v>Shelton</c:v>
                  </c:pt>
                  <c:pt idx="65">
                    <c:v>Sedro Woolley</c:v>
                  </c:pt>
                  <c:pt idx="66">
                    <c:v>Othello</c:v>
                  </c:pt>
                  <c:pt idx="67">
                    <c:v>East Valley</c:v>
                  </c:pt>
                  <c:pt idx="68">
                    <c:v>Toppenish</c:v>
                  </c:pt>
                  <c:pt idx="69">
                    <c:v>Enumclaw</c:v>
                  </c:pt>
                  <c:pt idx="70">
                    <c:v>Port Angeles</c:v>
                  </c:pt>
                  <c:pt idx="71">
                    <c:v>Bainbridge</c:v>
                  </c:pt>
                  <c:pt idx="72">
                    <c:v>West Valley (Spo)</c:v>
                  </c:pt>
                  <c:pt idx="73">
                    <c:v>Burlington Edison</c:v>
                  </c:pt>
                  <c:pt idx="74">
                    <c:v>Fife</c:v>
                  </c:pt>
                  <c:pt idx="75">
                    <c:v>Grandview</c:v>
                  </c:pt>
                  <c:pt idx="76">
                    <c:v>Centralia</c:v>
                  </c:pt>
                  <c:pt idx="77">
                    <c:v>Selah</c:v>
                  </c:pt>
                  <c:pt idx="78">
                    <c:v>White River</c:v>
                  </c:pt>
                  <c:pt idx="79">
                    <c:v>Wapato</c:v>
                  </c:pt>
                  <c:pt idx="80">
                    <c:v>Aberdeen</c:v>
                  </c:pt>
                  <c:pt idx="81">
                    <c:v>Ellensburg</c:v>
                  </c:pt>
                  <c:pt idx="82">
                    <c:v>Washougal</c:v>
                  </c:pt>
                  <c:pt idx="83">
                    <c:v>Riverview</c:v>
                  </c:pt>
                  <c:pt idx="84">
                    <c:v>East Valley (Yak)</c:v>
                  </c:pt>
                  <c:pt idx="85">
                    <c:v>Steilacoom Hist.</c:v>
                  </c:pt>
                  <c:pt idx="86">
                    <c:v>Lynden</c:v>
                  </c:pt>
                  <c:pt idx="87">
                    <c:v>Quillayute Valley</c:v>
                  </c:pt>
                  <c:pt idx="88">
                    <c:v>Tukwila</c:v>
                  </c:pt>
                  <c:pt idx="89">
                    <c:v>Quincy</c:v>
                  </c:pt>
                  <c:pt idx="90">
                    <c:v>Chehalis</c:v>
                  </c:pt>
                  <c:pt idx="91">
                    <c:v>Sequim</c:v>
                  </c:pt>
                  <c:pt idx="92">
                    <c:v>Prosser</c:v>
                  </c:pt>
                  <c:pt idx="93">
                    <c:v>Anacortes</c:v>
                  </c:pt>
                  <c:pt idx="94">
                    <c:v>Pullman</c:v>
                  </c:pt>
                  <c:pt idx="95">
                    <c:v>Clarkston</c:v>
                  </c:pt>
                  <c:pt idx="96">
                    <c:v>Deer Park</c:v>
                  </c:pt>
                  <c:pt idx="97">
                    <c:v>Orting</c:v>
                  </c:pt>
                  <c:pt idx="98">
                    <c:v>Ridgefield</c:v>
                  </c:pt>
                  <c:pt idx="99">
                    <c:v>Ephrata</c:v>
                  </c:pt>
                  <c:pt idx="100">
                    <c:v>Woodland</c:v>
                  </c:pt>
                  <c:pt idx="101">
                    <c:v>Lakewood</c:v>
                  </c:pt>
                  <c:pt idx="102">
                    <c:v>Wahluke</c:v>
                  </c:pt>
                  <c:pt idx="103">
                    <c:v>Rochester</c:v>
                  </c:pt>
                  <c:pt idx="104">
                    <c:v>North Mason</c:v>
                  </c:pt>
                  <c:pt idx="105">
                    <c:v>Blaine</c:v>
                  </c:pt>
                  <c:pt idx="106">
                    <c:v>North Franklin</c:v>
                  </c:pt>
                  <c:pt idx="107">
                    <c:v>Granite Falls</c:v>
                  </c:pt>
                  <c:pt idx="108">
                    <c:v>Sultan</c:v>
                  </c:pt>
                  <c:pt idx="109">
                    <c:v>Eatonville</c:v>
                  </c:pt>
                  <c:pt idx="110">
                    <c:v>Mount Baker</c:v>
                  </c:pt>
                  <c:pt idx="111">
                    <c:v>Medical Lake</c:v>
                  </c:pt>
                  <c:pt idx="112">
                    <c:v>Hockinson</c:v>
                  </c:pt>
                  <c:pt idx="113">
                    <c:v>Colville</c:v>
                  </c:pt>
                  <c:pt idx="114">
                    <c:v>Meridian</c:v>
                  </c:pt>
                  <c:pt idx="115">
                    <c:v>Royal</c:v>
                  </c:pt>
                  <c:pt idx="116">
                    <c:v>Hoquiam</c:v>
                  </c:pt>
                  <c:pt idx="117">
                    <c:v>Lacenter</c:v>
                  </c:pt>
                  <c:pt idx="118">
                    <c:v>Nooksack Valley</c:v>
                  </c:pt>
                  <c:pt idx="119">
                    <c:v>Cashmere</c:v>
                  </c:pt>
                  <c:pt idx="120">
                    <c:v>Vashon Island</c:v>
                  </c:pt>
                  <c:pt idx="121">
                    <c:v>Granger</c:v>
                  </c:pt>
                  <c:pt idx="122">
                    <c:v>Dieringer</c:v>
                  </c:pt>
                  <c:pt idx="123">
                    <c:v>Kiona Benton</c:v>
                  </c:pt>
                  <c:pt idx="124">
                    <c:v>Riverside</c:v>
                  </c:pt>
                  <c:pt idx="125">
                    <c:v>Lake Chelan</c:v>
                  </c:pt>
                  <c:pt idx="126">
                    <c:v>Nine Mile Falls</c:v>
                  </c:pt>
                  <c:pt idx="127">
                    <c:v>Elma</c:v>
                  </c:pt>
                  <c:pt idx="128">
                    <c:v>South Whidbey</c:v>
                  </c:pt>
                  <c:pt idx="129">
                    <c:v>Montesano</c:v>
                  </c:pt>
                  <c:pt idx="130">
                    <c:v>Cascade</c:v>
                  </c:pt>
                  <c:pt idx="131">
                    <c:v>Zillah</c:v>
                  </c:pt>
                  <c:pt idx="132">
                    <c:v>Naches Valley</c:v>
                  </c:pt>
                  <c:pt idx="133">
                    <c:v>White Salmon</c:v>
                  </c:pt>
                  <c:pt idx="134">
                    <c:v>Castle Rock</c:v>
                  </c:pt>
                  <c:pt idx="135">
                    <c:v>College Place</c:v>
                  </c:pt>
                  <c:pt idx="136">
                    <c:v>Tenino</c:v>
                  </c:pt>
                  <c:pt idx="137">
                    <c:v>Port Townsend</c:v>
                  </c:pt>
                  <c:pt idx="138">
                    <c:v>Highland</c:v>
                  </c:pt>
                  <c:pt idx="139">
                    <c:v>Tonasket</c:v>
                  </c:pt>
                  <c:pt idx="140">
                    <c:v>Okanogan</c:v>
                  </c:pt>
                  <c:pt idx="141">
                    <c:v>Newport</c:v>
                  </c:pt>
                  <c:pt idx="142">
                    <c:v>Chimacum</c:v>
                  </c:pt>
                  <c:pt idx="143">
                    <c:v>Ocean Beach</c:v>
                  </c:pt>
                  <c:pt idx="144">
                    <c:v>Warden</c:v>
                  </c:pt>
                  <c:pt idx="145">
                    <c:v>Brewster</c:v>
                  </c:pt>
                  <c:pt idx="146">
                    <c:v>Coupeville</c:v>
                  </c:pt>
                  <c:pt idx="147">
                    <c:v>Mabton</c:v>
                  </c:pt>
                  <c:pt idx="148">
                    <c:v>Goldendale</c:v>
                  </c:pt>
                  <c:pt idx="149">
                    <c:v>Kalama</c:v>
                  </c:pt>
                  <c:pt idx="150">
                    <c:v>Mount Adams</c:v>
                  </c:pt>
                  <c:pt idx="151">
                    <c:v>Stevenson-Carson</c:v>
                  </c:pt>
                  <c:pt idx="152">
                    <c:v>Finley</c:v>
                  </c:pt>
                  <c:pt idx="153">
                    <c:v>Cle Elum-Roslyn</c:v>
                  </c:pt>
                  <c:pt idx="154">
                    <c:v>Kettle Falls</c:v>
                  </c:pt>
                  <c:pt idx="155">
                    <c:v>Freeman</c:v>
                  </c:pt>
                  <c:pt idx="156">
                    <c:v>Bridgeport</c:v>
                  </c:pt>
                  <c:pt idx="157">
                    <c:v>Chewelah</c:v>
                  </c:pt>
                  <c:pt idx="158">
                    <c:v>Orcas</c:v>
                  </c:pt>
                  <c:pt idx="159">
                    <c:v>San Juan</c:v>
                  </c:pt>
                  <c:pt idx="160">
                    <c:v>Columbia (Walla)</c:v>
                  </c:pt>
                  <c:pt idx="161">
                    <c:v>Rainier</c:v>
                  </c:pt>
                  <c:pt idx="162">
                    <c:v>Napavine</c:v>
                  </c:pt>
                  <c:pt idx="163">
                    <c:v>Toledo</c:v>
                  </c:pt>
                  <c:pt idx="164">
                    <c:v>Onalaska</c:v>
                  </c:pt>
                  <c:pt idx="165">
                    <c:v>Mary Walker</c:v>
                  </c:pt>
                  <c:pt idx="166">
                    <c:v>Grand Coulee Dam</c:v>
                  </c:pt>
                  <c:pt idx="167">
                    <c:v>Valley</c:v>
                  </c:pt>
                  <c:pt idx="168">
                    <c:v>North Beach</c:v>
                  </c:pt>
                  <c:pt idx="169">
                    <c:v>Pioneer</c:v>
                  </c:pt>
                  <c:pt idx="170">
                    <c:v>Manson</c:v>
                  </c:pt>
                  <c:pt idx="171">
                    <c:v>Winlock</c:v>
                  </c:pt>
                  <c:pt idx="172">
                    <c:v>Union Gap</c:v>
                  </c:pt>
                  <c:pt idx="173">
                    <c:v>Asotin-Anatone</c:v>
                  </c:pt>
                  <c:pt idx="174">
                    <c:v>Kittitas</c:v>
                  </c:pt>
                  <c:pt idx="175">
                    <c:v>Toutle Lake</c:v>
                  </c:pt>
                  <c:pt idx="176">
                    <c:v>La Conner</c:v>
                  </c:pt>
                  <c:pt idx="177">
                    <c:v>Adna</c:v>
                  </c:pt>
                  <c:pt idx="178">
                    <c:v>Ocosta</c:v>
                  </c:pt>
                  <c:pt idx="179">
                    <c:v>Griffin</c:v>
                  </c:pt>
                  <c:pt idx="180">
                    <c:v>Davenport</c:v>
                  </c:pt>
                  <c:pt idx="181">
                    <c:v>Raymond</c:v>
                  </c:pt>
                  <c:pt idx="182">
                    <c:v>Methow Valley</c:v>
                  </c:pt>
                  <c:pt idx="183">
                    <c:v>South Bend</c:v>
                  </c:pt>
                  <c:pt idx="184">
                    <c:v>Colfax</c:v>
                  </c:pt>
                  <c:pt idx="185">
                    <c:v>Quilcene</c:v>
                  </c:pt>
                  <c:pt idx="186">
                    <c:v>Oroville</c:v>
                  </c:pt>
                  <c:pt idx="187">
                    <c:v>Reardan</c:v>
                  </c:pt>
                  <c:pt idx="188">
                    <c:v>Concrete</c:v>
                  </c:pt>
                  <c:pt idx="189">
                    <c:v>Mossyrock</c:v>
                  </c:pt>
                  <c:pt idx="190">
                    <c:v>Soap Lake</c:v>
                  </c:pt>
                  <c:pt idx="191">
                    <c:v>Cape Flattery</c:v>
                  </c:pt>
                  <c:pt idx="192">
                    <c:v>Wellpinit</c:v>
                  </c:pt>
                  <c:pt idx="193">
                    <c:v>Wahkiakum</c:v>
                  </c:pt>
                  <c:pt idx="194">
                    <c:v>White Pass</c:v>
                  </c:pt>
                  <c:pt idx="195">
                    <c:v>Liberty</c:v>
                  </c:pt>
                  <c:pt idx="196">
                    <c:v>Darrington</c:v>
                  </c:pt>
                  <c:pt idx="197">
                    <c:v>Conway</c:v>
                  </c:pt>
                  <c:pt idx="198">
                    <c:v>Dayton</c:v>
                  </c:pt>
                  <c:pt idx="199">
                    <c:v>Naselle Grays Riv</c:v>
                  </c:pt>
                  <c:pt idx="200">
                    <c:v>Pomeroy</c:v>
                  </c:pt>
                  <c:pt idx="201">
                    <c:v>Ritzville</c:v>
                  </c:pt>
                  <c:pt idx="202">
                    <c:v>Entiat</c:v>
                  </c:pt>
                  <c:pt idx="203">
                    <c:v>Prescott</c:v>
                  </c:pt>
                  <c:pt idx="204">
                    <c:v>Willapa Valley</c:v>
                  </c:pt>
                  <c:pt idx="205">
                    <c:v>Republic</c:v>
                  </c:pt>
                  <c:pt idx="206">
                    <c:v>Morton</c:v>
                  </c:pt>
                  <c:pt idx="207">
                    <c:v>Mc Cleary</c:v>
                  </c:pt>
                  <c:pt idx="208">
                    <c:v>Hood Canal</c:v>
                  </c:pt>
                  <c:pt idx="209">
                    <c:v>Pateros</c:v>
                  </c:pt>
                  <c:pt idx="210">
                    <c:v>Crescent</c:v>
                  </c:pt>
                  <c:pt idx="211">
                    <c:v>Waitsburg</c:v>
                  </c:pt>
                  <c:pt idx="212">
                    <c:v>Pe Ell</c:v>
                  </c:pt>
                  <c:pt idx="213">
                    <c:v>Wilbur</c:v>
                  </c:pt>
                  <c:pt idx="214">
                    <c:v>Waterville</c:v>
                  </c:pt>
                  <c:pt idx="215">
                    <c:v>Selkirk</c:v>
                  </c:pt>
                  <c:pt idx="216">
                    <c:v>Lyle</c:v>
                  </c:pt>
                  <c:pt idx="217">
                    <c:v>Cusick</c:v>
                  </c:pt>
                  <c:pt idx="218">
                    <c:v>Lopez</c:v>
                  </c:pt>
                  <c:pt idx="219">
                    <c:v>Odessa</c:v>
                  </c:pt>
                  <c:pt idx="220">
                    <c:v>Grapeview</c:v>
                  </c:pt>
                  <c:pt idx="221">
                    <c:v>Touchet</c:v>
                  </c:pt>
                  <c:pt idx="222">
                    <c:v>Trout Lake</c:v>
                  </c:pt>
                  <c:pt idx="223">
                    <c:v>Northport</c:v>
                  </c:pt>
                  <c:pt idx="224">
                    <c:v>Oakville</c:v>
                  </c:pt>
                  <c:pt idx="225">
                    <c:v>Inchelium</c:v>
                  </c:pt>
                  <c:pt idx="226">
                    <c:v>Tekoa</c:v>
                  </c:pt>
                  <c:pt idx="227">
                    <c:v>Coulee/Hartline</c:v>
                  </c:pt>
                  <c:pt idx="228">
                    <c:v>Loon Lake</c:v>
                  </c:pt>
                  <c:pt idx="229">
                    <c:v>Southside</c:v>
                  </c:pt>
                  <c:pt idx="230">
                    <c:v>Lind</c:v>
                  </c:pt>
                  <c:pt idx="231">
                    <c:v>Taholah</c:v>
                  </c:pt>
                  <c:pt idx="232">
                    <c:v>Palouse</c:v>
                  </c:pt>
                  <c:pt idx="233">
                    <c:v>Rosalia</c:v>
                  </c:pt>
                  <c:pt idx="234">
                    <c:v>St John</c:v>
                  </c:pt>
                  <c:pt idx="235">
                    <c:v>Curlew</c:v>
                  </c:pt>
                  <c:pt idx="236">
                    <c:v>Quinault</c:v>
                  </c:pt>
                  <c:pt idx="237">
                    <c:v>Carbonado</c:v>
                  </c:pt>
                  <c:pt idx="238">
                    <c:v>Columbia (Stev)</c:v>
                  </c:pt>
                  <c:pt idx="239">
                    <c:v>Green Mountain</c:v>
                  </c:pt>
                  <c:pt idx="240">
                    <c:v>Wilson Creek</c:v>
                  </c:pt>
                  <c:pt idx="241">
                    <c:v>Mary M Knight</c:v>
                  </c:pt>
                  <c:pt idx="242">
                    <c:v>Orondo</c:v>
                  </c:pt>
                  <c:pt idx="243">
                    <c:v>Wishkah Valley</c:v>
                  </c:pt>
                  <c:pt idx="244">
                    <c:v>Cosmopolis</c:v>
                  </c:pt>
                  <c:pt idx="245">
                    <c:v>Colton</c:v>
                  </c:pt>
                  <c:pt idx="246">
                    <c:v>Paterson</c:v>
                  </c:pt>
                  <c:pt idx="247">
                    <c:v>Nespelem</c:v>
                  </c:pt>
                  <c:pt idx="248">
                    <c:v>Thorp</c:v>
                  </c:pt>
                  <c:pt idx="249">
                    <c:v>Garfield</c:v>
                  </c:pt>
                  <c:pt idx="250">
                    <c:v>Easton</c:v>
                  </c:pt>
                  <c:pt idx="251">
                    <c:v>Oakesdale</c:v>
                  </c:pt>
                  <c:pt idx="252">
                    <c:v>Mansfield</c:v>
                  </c:pt>
                  <c:pt idx="253">
                    <c:v>Boistfort</c:v>
                  </c:pt>
                  <c:pt idx="254">
                    <c:v>Harrington</c:v>
                  </c:pt>
                  <c:pt idx="255">
                    <c:v>Creston</c:v>
                  </c:pt>
                  <c:pt idx="256">
                    <c:v>Bickleton</c:v>
                  </c:pt>
                  <c:pt idx="257">
                    <c:v>Endicott</c:v>
                  </c:pt>
                  <c:pt idx="258">
                    <c:v>Centerville</c:v>
                  </c:pt>
                  <c:pt idx="259">
                    <c:v>Wishram</c:v>
                  </c:pt>
                  <c:pt idx="260">
                    <c:v>Orchard Prairie</c:v>
                  </c:pt>
                  <c:pt idx="261">
                    <c:v>Skamania</c:v>
                  </c:pt>
                  <c:pt idx="262">
                    <c:v>Orient</c:v>
                  </c:pt>
                  <c:pt idx="263">
                    <c:v>Almira</c:v>
                  </c:pt>
                  <c:pt idx="264">
                    <c:v>Klickitat</c:v>
                  </c:pt>
                  <c:pt idx="265">
                    <c:v>Satsop</c:v>
                  </c:pt>
                  <c:pt idx="266">
                    <c:v>Lacrosse Joint</c:v>
                  </c:pt>
                  <c:pt idx="267">
                    <c:v>North River</c:v>
                  </c:pt>
                  <c:pt idx="268">
                    <c:v>Glenwood</c:v>
                  </c:pt>
                  <c:pt idx="269">
                    <c:v>Sprague</c:v>
                  </c:pt>
                  <c:pt idx="270">
                    <c:v>Summit Valley</c:v>
                  </c:pt>
                  <c:pt idx="271">
                    <c:v>Brinnon</c:v>
                  </c:pt>
                  <c:pt idx="272">
                    <c:v>Mount Pleasant</c:v>
                  </c:pt>
                  <c:pt idx="273">
                    <c:v>Evaline</c:v>
                  </c:pt>
                  <c:pt idx="274">
                    <c:v>Kahlotus</c:v>
                  </c:pt>
                  <c:pt idx="275">
                    <c:v>Skykomish</c:v>
                  </c:pt>
                  <c:pt idx="276">
                    <c:v>Great Northern</c:v>
                  </c:pt>
                  <c:pt idx="277">
                    <c:v>Washtucna</c:v>
                  </c:pt>
                  <c:pt idx="278">
                    <c:v>Index</c:v>
                  </c:pt>
                  <c:pt idx="279">
                    <c:v>Onion Creek</c:v>
                  </c:pt>
                  <c:pt idx="280">
                    <c:v>Steptoe</c:v>
                  </c:pt>
                  <c:pt idx="281">
                    <c:v>Damman</c:v>
                  </c:pt>
                  <c:pt idx="282">
                    <c:v>Palisades</c:v>
                  </c:pt>
                  <c:pt idx="283">
                    <c:v>Lamont</c:v>
                  </c:pt>
                  <c:pt idx="284">
                    <c:v>Starbuck</c:v>
                  </c:pt>
                  <c:pt idx="285">
                    <c:v>Keller</c:v>
                  </c:pt>
                  <c:pt idx="286">
                    <c:v>Dixie</c:v>
                  </c:pt>
                  <c:pt idx="287">
                    <c:v>Roosevelt</c:v>
                  </c:pt>
                  <c:pt idx="288">
                    <c:v>Evergreen (Stev)</c:v>
                  </c:pt>
                  <c:pt idx="289">
                    <c:v>Queets-Clearwater</c:v>
                  </c:pt>
                  <c:pt idx="290">
                    <c:v>Mill A</c:v>
                  </c:pt>
                  <c:pt idx="291">
                    <c:v>Benge</c:v>
                  </c:pt>
                  <c:pt idx="292">
                    <c:v>Shaw</c:v>
                  </c:pt>
                  <c:pt idx="293">
                    <c:v>Star</c:v>
                  </c:pt>
                  <c:pt idx="294">
                    <c:v>Stehekin</c:v>
                  </c:pt>
                </c15:dlblRangeCache>
              </c15:datalabelsRange>
            </c:ext>
            <c:ext xmlns:c16="http://schemas.microsoft.com/office/drawing/2014/chart" uri="{C3380CC4-5D6E-409C-BE32-E72D297353CC}">
              <c16:uniqueId val="{00000128-BD7B-489E-8AC7-A07FB8D183F4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bubbleScale val="50"/>
        <c:showNegBubbles val="0"/>
        <c:axId val="444134864"/>
        <c:axId val="444132512"/>
      </c:bubbleChart>
      <c:valAx>
        <c:axId val="444134864"/>
        <c:scaling>
          <c:orientation val="minMax"/>
          <c:max val="520000"/>
          <c:min val="20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/>
                  <a:t>Average Property Value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_(&quot;$&quot;* #,##0_);_(&quot;$&quot;* \(#,##0\);_(&quot;$&quot;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4132512"/>
        <c:crosses val="autoZero"/>
        <c:crossBetween val="midCat"/>
      </c:valAx>
      <c:valAx>
        <c:axId val="444132512"/>
        <c:scaling>
          <c:orientation val="minMax"/>
          <c:max val="6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400" b="1"/>
                  <a:t> Approved Levy Rate</a:t>
                </a:r>
                <a:r>
                  <a:rPr lang="en-US" sz="1400" b="1" baseline="0"/>
                  <a:t> (per $1000 AV)</a:t>
                </a:r>
                <a:endParaRPr lang="en-US" sz="1400" b="1"/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_(&quot;$&quot;* #,##0.00_);_(&quot;$&quot;* \(#,##0.00\);_(&quot;$&quot;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413486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25" r="0.25" t="0.75" header="0.3" footer="0.3"/>
    <c:pageSetup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18</xdr:col>
      <xdr:colOff>381000</xdr:colOff>
      <xdr:row>33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36</xdr:row>
      <xdr:rowOff>0</xdr:rowOff>
    </xdr:from>
    <xdr:to>
      <xdr:col>18</xdr:col>
      <xdr:colOff>381000</xdr:colOff>
      <xdr:row>68</xdr:row>
      <xdr:rowOff>152400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B824F28-D663-4102-8C40-F70C640E03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0.1492</cdr:x>
      <cdr:y>0.20198</cdr:y>
    </cdr:from>
    <cdr:to>
      <cdr:x>0.30018</cdr:x>
      <cdr:y>0.63797</cdr:y>
    </cdr:to>
    <cdr:sp macro="" textlink="">
      <cdr:nvSpPr>
        <cdr:cNvPr id="6" name="Arrow: Down 5">
          <a:extLst xmlns:a="http://schemas.openxmlformats.org/drawingml/2006/main">
            <a:ext uri="{FF2B5EF4-FFF2-40B4-BE49-F238E27FC236}">
              <a16:creationId xmlns:a16="http://schemas.microsoft.com/office/drawing/2014/main" id="{13C8E75D-6E20-48DB-B9D3-0254DC75614E}"/>
            </a:ext>
          </a:extLst>
        </cdr:cNvPr>
        <cdr:cNvSpPr/>
      </cdr:nvSpPr>
      <cdr:spPr>
        <a:xfrm xmlns:a="http://schemas.openxmlformats.org/drawingml/2006/main">
          <a:off x="1333500" y="1262062"/>
          <a:ext cx="1349375" cy="2724210"/>
        </a:xfrm>
        <a:prstGeom xmlns:a="http://schemas.openxmlformats.org/drawingml/2006/main" prst="downArrow">
          <a:avLst/>
        </a:prstGeom>
        <a:solidFill xmlns:a="http://schemas.openxmlformats.org/drawingml/2006/main">
          <a:schemeClr val="accent4">
            <a:alpha val="5000"/>
          </a:schemeClr>
        </a:solidFill>
        <a:ln xmlns:a="http://schemas.openxmlformats.org/drawingml/2006/main">
          <a:solidFill>
            <a:schemeClr val="accent4">
              <a:shade val="50000"/>
              <a:alpha val="50000"/>
            </a:schemeClr>
          </a:solidFill>
        </a:ln>
      </cdr:spPr>
      <cdr:style>
        <a:lnRef xmlns:a="http://schemas.openxmlformats.org/drawingml/2006/main" idx="2">
          <a:schemeClr val="accent4">
            <a:shade val="50000"/>
          </a:schemeClr>
        </a:lnRef>
        <a:fillRef xmlns:a="http://schemas.openxmlformats.org/drawingml/2006/main" idx="1">
          <a:schemeClr val="accent4"/>
        </a:fillRef>
        <a:effectRef xmlns:a="http://schemas.openxmlformats.org/drawingml/2006/main" idx="0">
          <a:schemeClr val="accent4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en-US"/>
        </a:p>
      </cdr:txBody>
    </cdr:sp>
  </cdr:relSizeAnchor>
  <cdr:relSizeAnchor xmlns:cdr="http://schemas.openxmlformats.org/drawingml/2006/chartDrawing">
    <cdr:from>
      <cdr:x>0.09236</cdr:x>
      <cdr:y>0.64101</cdr:y>
    </cdr:from>
    <cdr:to>
      <cdr:x>0.95726</cdr:x>
      <cdr:y>0.64101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128E8E1C-DD9B-4857-9F0B-9C05BD197998}"/>
            </a:ext>
          </a:extLst>
        </cdr:cNvPr>
        <cdr:cNvCxnSpPr/>
      </cdr:nvCxnSpPr>
      <cdr:spPr>
        <a:xfrm xmlns:a="http://schemas.openxmlformats.org/drawingml/2006/main">
          <a:off x="825500" y="4005260"/>
          <a:ext cx="7730175" cy="0"/>
        </a:xfrm>
        <a:prstGeom xmlns:a="http://schemas.openxmlformats.org/drawingml/2006/main" prst="line">
          <a:avLst/>
        </a:prstGeom>
        <a:ln xmlns:a="http://schemas.openxmlformats.org/drawingml/2006/main" w="28575">
          <a:solidFill>
            <a:srgbClr val="FF0000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0.80544</cdr:x>
      <cdr:y>0.60319</cdr:y>
    </cdr:from>
    <cdr:to>
      <cdr:x>0.96249</cdr:x>
      <cdr:y>0.6474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10AC016E-3DAF-4CE4-87BF-C08E25E622DC}"/>
            </a:ext>
          </a:extLst>
        </cdr:cNvPr>
        <cdr:cNvSpPr txBox="1"/>
      </cdr:nvSpPr>
      <cdr:spPr>
        <a:xfrm xmlns:a="http://schemas.openxmlformats.org/drawingml/2006/main">
          <a:off x="7164263" y="3768981"/>
          <a:ext cx="1396953" cy="2762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r>
            <a:rPr lang="en-US" sz="1100" b="1">
              <a:solidFill>
                <a:srgbClr val="FF0000"/>
              </a:solidFill>
            </a:rPr>
            <a:t>WA Average = $2.47</a:t>
          </a:r>
        </a:p>
      </cdr:txBody>
    </cdr:sp>
  </cdr:relSizeAnchor>
  <cdr:relSizeAnchor xmlns:cdr="http://schemas.openxmlformats.org/drawingml/2006/chartDrawing">
    <cdr:from>
      <cdr:x>0.58295</cdr:x>
      <cdr:y>0.64533</cdr:y>
    </cdr:from>
    <cdr:to>
      <cdr:x>0.73393</cdr:x>
      <cdr:y>0.89889</cdr:y>
    </cdr:to>
    <cdr:sp macro="" textlink="">
      <cdr:nvSpPr>
        <cdr:cNvPr id="7" name="Arrow: Down 6">
          <a:extLst xmlns:a="http://schemas.openxmlformats.org/drawingml/2006/main">
            <a:ext uri="{FF2B5EF4-FFF2-40B4-BE49-F238E27FC236}">
              <a16:creationId xmlns:a16="http://schemas.microsoft.com/office/drawing/2014/main" id="{824A43C4-4287-4B33-ADFF-01E4680922AD}"/>
            </a:ext>
          </a:extLst>
        </cdr:cNvPr>
        <cdr:cNvSpPr/>
      </cdr:nvSpPr>
      <cdr:spPr>
        <a:xfrm xmlns:a="http://schemas.openxmlformats.org/drawingml/2006/main" rot="10800000">
          <a:off x="5210174" y="4032250"/>
          <a:ext cx="1349375" cy="1584384"/>
        </a:xfrm>
        <a:prstGeom xmlns:a="http://schemas.openxmlformats.org/drawingml/2006/main" prst="downArrow">
          <a:avLst/>
        </a:prstGeom>
        <a:solidFill xmlns:a="http://schemas.openxmlformats.org/drawingml/2006/main">
          <a:schemeClr val="accent4">
            <a:alpha val="5000"/>
          </a:schemeClr>
        </a:solidFill>
        <a:ln xmlns:a="http://schemas.openxmlformats.org/drawingml/2006/main">
          <a:solidFill>
            <a:schemeClr val="accent4">
              <a:shade val="50000"/>
              <a:alpha val="50000"/>
            </a:schemeClr>
          </a:solidFill>
        </a:ln>
      </cdr:spPr>
      <cdr:style>
        <a:lnRef xmlns:a="http://schemas.openxmlformats.org/drawingml/2006/main" idx="2">
          <a:schemeClr val="accent4">
            <a:shade val="50000"/>
          </a:schemeClr>
        </a:lnRef>
        <a:fillRef xmlns:a="http://schemas.openxmlformats.org/drawingml/2006/main" idx="1">
          <a:schemeClr val="accent4"/>
        </a:fillRef>
        <a:effectRef xmlns:a="http://schemas.openxmlformats.org/drawingml/2006/main" idx="0">
          <a:schemeClr val="accent4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en-US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308"/>
  <sheetViews>
    <sheetView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N261" sqref="N261"/>
    </sheetView>
  </sheetViews>
  <sheetFormatPr defaultRowHeight="15" x14ac:dyDescent="0.25"/>
  <cols>
    <col min="1" max="1" width="16.7109375" bestFit="1" customWidth="1"/>
    <col min="3" max="3" width="11.28515625" style="7" bestFit="1" customWidth="1"/>
    <col min="4" max="4" width="11.28515625" style="7" customWidth="1"/>
    <col min="5" max="5" width="19" style="4" bestFit="1" customWidth="1"/>
    <col min="6" max="6" width="11.7109375" style="4" bestFit="1" customWidth="1"/>
    <col min="7" max="7" width="9.42578125" style="4" customWidth="1"/>
    <col min="8" max="8" width="14.140625" style="4" bestFit="1" customWidth="1"/>
    <col min="9" max="9" width="5.5703125" style="32" bestFit="1" customWidth="1"/>
    <col min="10" max="10" width="16.28515625" style="4" bestFit="1" customWidth="1"/>
    <col min="11" max="11" width="8.42578125" style="4" customWidth="1"/>
    <col min="12" max="12" width="16" style="4" customWidth="1"/>
    <col min="13" max="13" width="7.7109375" customWidth="1"/>
    <col min="14" max="14" width="16" style="4" customWidth="1"/>
    <col min="15" max="15" width="7.7109375" customWidth="1"/>
    <col min="16" max="16" width="9.140625" customWidth="1"/>
    <col min="17" max="17" width="13.7109375" style="4" bestFit="1" customWidth="1"/>
    <col min="18" max="18" width="9.140625" style="9" customWidth="1"/>
    <col min="19" max="19" width="9.28515625" style="23" customWidth="1"/>
    <col min="20" max="20" width="11.140625" style="4" customWidth="1"/>
    <col min="21" max="21" width="16.140625" style="4" customWidth="1"/>
    <col min="22" max="22" width="14.28515625" customWidth="1"/>
    <col min="23" max="23" width="14" style="4" customWidth="1"/>
    <col min="24" max="24" width="15.28515625" customWidth="1"/>
    <col min="25" max="25" width="14.42578125" bestFit="1" customWidth="1"/>
  </cols>
  <sheetData>
    <row r="1" spans="1:25" s="3" customFormat="1" ht="31.5" customHeight="1" x14ac:dyDescent="0.25">
      <c r="A1" s="2" t="s">
        <v>26</v>
      </c>
      <c r="B1" s="1" t="s">
        <v>272</v>
      </c>
      <c r="C1" s="6" t="s">
        <v>271</v>
      </c>
      <c r="D1" s="6" t="s">
        <v>320</v>
      </c>
      <c r="E1" s="5" t="s">
        <v>270</v>
      </c>
      <c r="F1" s="5" t="s">
        <v>321</v>
      </c>
      <c r="G1" s="5" t="s">
        <v>318</v>
      </c>
      <c r="H1" s="5" t="s">
        <v>322</v>
      </c>
      <c r="I1" s="29" t="s">
        <v>324</v>
      </c>
      <c r="J1" s="5" t="s">
        <v>307</v>
      </c>
      <c r="K1" s="5" t="s">
        <v>306</v>
      </c>
      <c r="L1" s="5" t="s">
        <v>309</v>
      </c>
      <c r="M1" s="1" t="s">
        <v>27</v>
      </c>
      <c r="N1" s="5" t="s">
        <v>308</v>
      </c>
      <c r="O1" s="1" t="s">
        <v>27</v>
      </c>
      <c r="P1" s="1" t="s">
        <v>318</v>
      </c>
      <c r="Q1" s="5" t="s">
        <v>319</v>
      </c>
      <c r="R1" s="8" t="s">
        <v>301</v>
      </c>
      <c r="S1" s="28" t="s">
        <v>302</v>
      </c>
      <c r="T1" s="5" t="s">
        <v>323</v>
      </c>
      <c r="U1" s="5" t="s">
        <v>300</v>
      </c>
      <c r="V1" s="5" t="s">
        <v>310</v>
      </c>
      <c r="W1" s="5" t="s">
        <v>317</v>
      </c>
      <c r="X1" s="5" t="s">
        <v>312</v>
      </c>
      <c r="Y1" s="5" t="s">
        <v>311</v>
      </c>
    </row>
    <row r="2" spans="1:25" x14ac:dyDescent="0.25">
      <c r="A2" t="s">
        <v>221</v>
      </c>
      <c r="B2">
        <v>17001</v>
      </c>
      <c r="C2" s="7">
        <v>51073</v>
      </c>
      <c r="D2" s="7">
        <v>687635</v>
      </c>
      <c r="E2" s="14">
        <v>176103105522</v>
      </c>
      <c r="F2" s="14">
        <f t="shared" ref="F2:F65" si="0">E2/D2</f>
        <v>256099.68300333753</v>
      </c>
      <c r="G2" s="14">
        <f t="shared" ref="G2:G65" si="1">E2/C2/1000</f>
        <v>3448.0666011787048</v>
      </c>
      <c r="H2" s="14">
        <v>433600</v>
      </c>
      <c r="I2" s="30">
        <f>_xlfn.PERCENTRANK.INC(H$2:H$296,H2)</f>
        <v>0.97199999999999998</v>
      </c>
      <c r="J2" s="15">
        <v>550518051</v>
      </c>
      <c r="K2" s="16">
        <v>0.36970000000000003</v>
      </c>
      <c r="L2" s="14">
        <v>203526523</v>
      </c>
      <c r="M2" s="23">
        <f t="shared" ref="M2:M65" si="2">L2/E2*1000</f>
        <v>1.1557236449448876</v>
      </c>
      <c r="N2" s="4">
        <v>229400000</v>
      </c>
      <c r="O2" s="23">
        <f t="shared" ref="O2:O65" si="3">N2/E2*1000</f>
        <v>1.3026459659528367</v>
      </c>
      <c r="P2" s="4">
        <f t="shared" ref="P2:P65" si="4">MIN(M2,O2)*E2/1000/C2</f>
        <v>3985.0121003269828</v>
      </c>
      <c r="Q2" s="14"/>
      <c r="R2" s="23">
        <f t="shared" ref="R2:R65" si="5">$M$300+(MIN($M$301,O2)-MIN(M2,O2))</f>
        <v>1.5942763550551124</v>
      </c>
      <c r="S2" s="23">
        <f t="shared" ref="S2:S65" si="6">MAX($M$301-O2,0)</f>
        <v>0</v>
      </c>
      <c r="T2" s="4">
        <f t="shared" ref="T2:T65" si="7">MIN($M$301,O2)*E2/1000/C2</f>
        <v>4310.0832514733811</v>
      </c>
      <c r="U2" s="4">
        <f t="shared" ref="U2:U65" si="8">(MIN($M$301,O2)-MIN(M2,O2))*E2/1000</f>
        <v>16602358.902500005</v>
      </c>
      <c r="V2" s="19">
        <v>114123818</v>
      </c>
      <c r="W2" s="19">
        <f t="shared" ref="W2:W65" si="9">IF((E2/C2)&lt;(E$298/C$298),MIN($M$301,O2)*(E$298/C$298-E2/C2)*C2/1000,0)</f>
        <v>0</v>
      </c>
      <c r="X2" s="20">
        <f t="shared" ref="X2:X65" si="10">U2+V2+W2-Q2</f>
        <v>130726176.9025</v>
      </c>
      <c r="Y2" s="4">
        <f t="shared" ref="Y2:Y65" si="11">X2-R2*E2/1000</f>
        <v>-150030840.28300002</v>
      </c>
    </row>
    <row r="3" spans="1:25" x14ac:dyDescent="0.25">
      <c r="A3" t="s">
        <v>238</v>
      </c>
      <c r="B3">
        <v>32081</v>
      </c>
      <c r="C3" s="7">
        <v>29647</v>
      </c>
      <c r="D3" s="7">
        <v>226692</v>
      </c>
      <c r="E3" s="14">
        <v>17254751049</v>
      </c>
      <c r="F3" s="14">
        <f t="shared" si="0"/>
        <v>76115.394672066061</v>
      </c>
      <c r="G3" s="14">
        <f t="shared" si="1"/>
        <v>582.00664650723513</v>
      </c>
      <c r="H3" s="14">
        <v>162600</v>
      </c>
      <c r="I3" s="30">
        <f t="shared" ref="I3:I66" si="12">_xlfn.PERCENTRANK.INC(H$2:H$296,H3)</f>
        <v>0.29899999999999999</v>
      </c>
      <c r="J3" s="15">
        <v>319195955</v>
      </c>
      <c r="K3" s="16">
        <v>0.28180000000000005</v>
      </c>
      <c r="L3" s="14">
        <v>89949420</v>
      </c>
      <c r="M3" s="23">
        <f t="shared" si="2"/>
        <v>5.2130233432265616</v>
      </c>
      <c r="N3" s="4">
        <v>67500000</v>
      </c>
      <c r="O3" s="23">
        <f t="shared" si="3"/>
        <v>3.9119660323300911</v>
      </c>
      <c r="P3" s="4">
        <f t="shared" si="4"/>
        <v>2276.7902317266507</v>
      </c>
      <c r="Q3" s="14">
        <v>18274288</v>
      </c>
      <c r="R3" s="23">
        <f t="shared" si="5"/>
        <v>-1.1619660323300911</v>
      </c>
      <c r="S3" s="23">
        <f t="shared" si="6"/>
        <v>0</v>
      </c>
      <c r="T3" s="4">
        <f t="shared" si="7"/>
        <v>727.508308134044</v>
      </c>
      <c r="U3" s="4">
        <f t="shared" si="8"/>
        <v>-45931561.188750006</v>
      </c>
      <c r="V3" s="19">
        <v>27067624</v>
      </c>
      <c r="W3" s="19">
        <f t="shared" si="9"/>
        <v>14461178.014000036</v>
      </c>
      <c r="X3" s="20">
        <f t="shared" si="10"/>
        <v>-22677047.17474997</v>
      </c>
      <c r="Y3" s="4">
        <f t="shared" si="11"/>
        <v>-2627612.5594999641</v>
      </c>
    </row>
    <row r="4" spans="1:25" x14ac:dyDescent="0.25">
      <c r="A4" t="s">
        <v>252</v>
      </c>
      <c r="B4">
        <v>27010</v>
      </c>
      <c r="C4" s="7">
        <v>28122</v>
      </c>
      <c r="D4" s="7">
        <v>217060</v>
      </c>
      <c r="E4" s="14">
        <v>22469571900</v>
      </c>
      <c r="F4" s="14">
        <f t="shared" si="0"/>
        <v>103517.7918547867</v>
      </c>
      <c r="G4" s="14">
        <f t="shared" si="1"/>
        <v>799.0033390228291</v>
      </c>
      <c r="H4" s="14">
        <v>222900</v>
      </c>
      <c r="I4" s="30">
        <f t="shared" si="12"/>
        <v>0.629</v>
      </c>
      <c r="J4" s="15">
        <v>315928652</v>
      </c>
      <c r="K4" s="16">
        <v>0.35470000000000002</v>
      </c>
      <c r="L4" s="14">
        <v>112059893</v>
      </c>
      <c r="M4" s="23">
        <f t="shared" si="2"/>
        <v>4.987184157255796</v>
      </c>
      <c r="N4" s="4">
        <v>86000000</v>
      </c>
      <c r="O4" s="23">
        <f t="shared" si="3"/>
        <v>3.8273982425094624</v>
      </c>
      <c r="P4" s="4">
        <f t="shared" si="4"/>
        <v>3058.103975535168</v>
      </c>
      <c r="Q4" s="14">
        <v>10203210</v>
      </c>
      <c r="R4" s="23">
        <f t="shared" si="5"/>
        <v>-1.0773982425094624</v>
      </c>
      <c r="S4" s="23">
        <f t="shared" si="6"/>
        <v>0</v>
      </c>
      <c r="T4" s="4">
        <f t="shared" si="7"/>
        <v>998.75417377853637</v>
      </c>
      <c r="U4" s="4">
        <f t="shared" si="8"/>
        <v>-57913035.125</v>
      </c>
      <c r="V4" s="19">
        <v>63792274</v>
      </c>
      <c r="W4" s="19">
        <f t="shared" si="9"/>
        <v>6089339.1139257448</v>
      </c>
      <c r="X4" s="20">
        <f t="shared" si="10"/>
        <v>1765367.9889257438</v>
      </c>
      <c r="Y4" s="4">
        <f t="shared" si="11"/>
        <v>25974045.263925742</v>
      </c>
    </row>
    <row r="5" spans="1:25" x14ac:dyDescent="0.25">
      <c r="A5" t="s">
        <v>119</v>
      </c>
      <c r="B5">
        <v>17414</v>
      </c>
      <c r="C5" s="7">
        <v>26928</v>
      </c>
      <c r="D5" s="7">
        <v>192333</v>
      </c>
      <c r="E5" s="14">
        <v>50585974582</v>
      </c>
      <c r="F5" s="14">
        <f t="shared" si="0"/>
        <v>263012.45538727101</v>
      </c>
      <c r="G5" s="14">
        <f t="shared" si="1"/>
        <v>1878.5641184640522</v>
      </c>
      <c r="H5" s="14">
        <v>258400</v>
      </c>
      <c r="I5" s="30">
        <f t="shared" si="12"/>
        <v>0.76800000000000002</v>
      </c>
      <c r="J5" s="15">
        <v>252858983</v>
      </c>
      <c r="K5" s="16">
        <v>0.28890000000000005</v>
      </c>
      <c r="L5" s="14">
        <v>73050960</v>
      </c>
      <c r="M5" s="23">
        <f t="shared" si="2"/>
        <v>1.4440951390900694</v>
      </c>
      <c r="N5" s="4">
        <v>66800000</v>
      </c>
      <c r="O5" s="23">
        <f t="shared" si="3"/>
        <v>1.320524128515445</v>
      </c>
      <c r="P5" s="4">
        <f t="shared" si="4"/>
        <v>2480.6892453951277</v>
      </c>
      <c r="Q5" s="14"/>
      <c r="R5" s="23">
        <f t="shared" si="5"/>
        <v>1.429475871484555</v>
      </c>
      <c r="S5" s="23">
        <f t="shared" si="6"/>
        <v>0</v>
      </c>
      <c r="T5" s="4">
        <f t="shared" si="7"/>
        <v>2348.2051480800651</v>
      </c>
      <c r="U5" s="4">
        <f t="shared" si="8"/>
        <v>-3567531.7725000014</v>
      </c>
      <c r="V5" s="19">
        <v>59161824</v>
      </c>
      <c r="W5" s="19">
        <f t="shared" si="9"/>
        <v>0</v>
      </c>
      <c r="X5" s="20">
        <f t="shared" si="10"/>
        <v>55594292.227499999</v>
      </c>
      <c r="Y5" s="4">
        <f t="shared" si="11"/>
        <v>-16717137.873000003</v>
      </c>
    </row>
    <row r="6" spans="1:25" x14ac:dyDescent="0.25">
      <c r="A6" t="s">
        <v>109</v>
      </c>
      <c r="B6">
        <v>17415</v>
      </c>
      <c r="C6" s="7">
        <v>26765</v>
      </c>
      <c r="D6" s="7">
        <v>167103</v>
      </c>
      <c r="E6" s="14">
        <v>21308709983</v>
      </c>
      <c r="F6" s="14">
        <f t="shared" si="0"/>
        <v>127518.41668312358</v>
      </c>
      <c r="G6" s="14">
        <f t="shared" si="1"/>
        <v>796.14085495983568</v>
      </c>
      <c r="H6" s="14">
        <v>286000</v>
      </c>
      <c r="I6" s="30">
        <f t="shared" si="12"/>
        <v>0.82899999999999996</v>
      </c>
      <c r="J6" s="15">
        <v>275210921</v>
      </c>
      <c r="K6" s="16">
        <v>0.28890000000000005</v>
      </c>
      <c r="L6" s="14">
        <v>79508435</v>
      </c>
      <c r="M6" s="23">
        <f t="shared" si="2"/>
        <v>3.7312645891483576</v>
      </c>
      <c r="N6" s="4">
        <v>82300000</v>
      </c>
      <c r="O6" s="23">
        <f t="shared" si="3"/>
        <v>3.862270408000231</v>
      </c>
      <c r="P6" s="4">
        <f t="shared" si="4"/>
        <v>2970.6121800859332</v>
      </c>
      <c r="Q6" s="14">
        <v>6328586</v>
      </c>
      <c r="R6" s="23">
        <f t="shared" si="5"/>
        <v>-0.98126458914835757</v>
      </c>
      <c r="S6" s="23">
        <f t="shared" si="6"/>
        <v>0</v>
      </c>
      <c r="T6" s="4">
        <f t="shared" si="7"/>
        <v>995.17606869979454</v>
      </c>
      <c r="U6" s="4">
        <f t="shared" si="8"/>
        <v>-52872547.521250002</v>
      </c>
      <c r="V6" s="19">
        <v>61421382</v>
      </c>
      <c r="W6" s="19">
        <f t="shared" si="9"/>
        <v>5891271.9076235685</v>
      </c>
      <c r="X6" s="20">
        <f t="shared" si="10"/>
        <v>8111520.3863735665</v>
      </c>
      <c r="Y6" s="4">
        <f t="shared" si="11"/>
        <v>29021002.933123566</v>
      </c>
    </row>
    <row r="7" spans="1:25" x14ac:dyDescent="0.25">
      <c r="A7" t="s">
        <v>76</v>
      </c>
      <c r="B7">
        <v>6114</v>
      </c>
      <c r="C7" s="7">
        <v>26205</v>
      </c>
      <c r="D7" s="7">
        <v>146950</v>
      </c>
      <c r="E7" s="14">
        <v>13879417897</v>
      </c>
      <c r="F7" s="14">
        <f t="shared" si="0"/>
        <v>94449.934651241914</v>
      </c>
      <c r="G7" s="14">
        <f t="shared" si="1"/>
        <v>529.64769688990657</v>
      </c>
      <c r="H7" s="14">
        <v>204500</v>
      </c>
      <c r="I7" s="30">
        <f t="shared" si="12"/>
        <v>0.52700000000000002</v>
      </c>
      <c r="J7" s="15">
        <v>271930680</v>
      </c>
      <c r="K7" s="16">
        <v>0.28000000000000003</v>
      </c>
      <c r="L7" s="14">
        <v>76140590</v>
      </c>
      <c r="M7" s="23">
        <f t="shared" si="2"/>
        <v>5.4858633528469225</v>
      </c>
      <c r="N7" s="4">
        <v>49067000</v>
      </c>
      <c r="O7" s="23">
        <f t="shared" si="3"/>
        <v>3.535234716911702</v>
      </c>
      <c r="P7" s="4">
        <f t="shared" si="4"/>
        <v>1872.4289257775235</v>
      </c>
      <c r="Q7" s="14">
        <v>16656446</v>
      </c>
      <c r="R7" s="23">
        <f t="shared" si="5"/>
        <v>-0.78523471691170199</v>
      </c>
      <c r="S7" s="23">
        <f t="shared" si="6"/>
        <v>0</v>
      </c>
      <c r="T7" s="4">
        <f t="shared" si="7"/>
        <v>662.05962111238318</v>
      </c>
      <c r="U7" s="4">
        <f t="shared" si="8"/>
        <v>-31717727.628750004</v>
      </c>
      <c r="V7" s="19">
        <v>52469459</v>
      </c>
      <c r="W7" s="19">
        <f t="shared" si="9"/>
        <v>14497326.235883173</v>
      </c>
      <c r="X7" s="20">
        <f t="shared" si="10"/>
        <v>18592611.607133165</v>
      </c>
      <c r="Y7" s="4">
        <f t="shared" si="11"/>
        <v>29491212.390383169</v>
      </c>
    </row>
    <row r="8" spans="1:25" x14ac:dyDescent="0.25">
      <c r="A8" t="s">
        <v>269</v>
      </c>
      <c r="B8">
        <v>6037</v>
      </c>
      <c r="C8" s="7">
        <v>22995</v>
      </c>
      <c r="D8" s="7">
        <v>153679</v>
      </c>
      <c r="E8" s="14">
        <v>15516333185</v>
      </c>
      <c r="F8" s="14">
        <f t="shared" si="0"/>
        <v>100965.86511494739</v>
      </c>
      <c r="G8" s="14">
        <f t="shared" si="1"/>
        <v>674.7698710589259</v>
      </c>
      <c r="H8" s="14">
        <v>216500</v>
      </c>
      <c r="I8" s="30">
        <f t="shared" si="12"/>
        <v>0.59499999999999997</v>
      </c>
      <c r="J8" s="15">
        <v>237333202</v>
      </c>
      <c r="K8" s="16">
        <v>0.28000000000000003</v>
      </c>
      <c r="L8" s="14">
        <v>66453297</v>
      </c>
      <c r="M8" s="23">
        <f t="shared" si="2"/>
        <v>4.2827964705115997</v>
      </c>
      <c r="N8" s="4">
        <v>46200000</v>
      </c>
      <c r="O8" s="23">
        <f t="shared" si="3"/>
        <v>2.9775076011297958</v>
      </c>
      <c r="P8" s="4">
        <f t="shared" si="4"/>
        <v>2009.1324200913239</v>
      </c>
      <c r="Q8" s="14">
        <v>9792176</v>
      </c>
      <c r="R8" s="23">
        <f t="shared" si="5"/>
        <v>-0.22750760112979584</v>
      </c>
      <c r="S8" s="23">
        <f t="shared" si="6"/>
        <v>0</v>
      </c>
      <c r="T8" s="4">
        <f t="shared" si="7"/>
        <v>843.46233882365732</v>
      </c>
      <c r="U8" s="4">
        <f t="shared" si="8"/>
        <v>-26804583.518749997</v>
      </c>
      <c r="V8" s="19">
        <v>44794626</v>
      </c>
      <c r="W8" s="19">
        <f t="shared" si="9"/>
        <v>8550110.5163087603</v>
      </c>
      <c r="X8" s="20">
        <f t="shared" si="10"/>
        <v>16747976.997558765</v>
      </c>
      <c r="Y8" s="4">
        <f t="shared" si="11"/>
        <v>20278060.738808759</v>
      </c>
    </row>
    <row r="9" spans="1:25" x14ac:dyDescent="0.25">
      <c r="A9" t="s">
        <v>199</v>
      </c>
      <c r="B9">
        <v>27003</v>
      </c>
      <c r="C9" s="7">
        <v>22395</v>
      </c>
      <c r="D9" s="7">
        <v>126544</v>
      </c>
      <c r="E9" s="14">
        <v>14000105328</v>
      </c>
      <c r="F9" s="14">
        <f t="shared" si="0"/>
        <v>110634.28789986092</v>
      </c>
      <c r="G9" s="14">
        <f t="shared" si="1"/>
        <v>625.14424326858671</v>
      </c>
      <c r="H9" s="14">
        <v>219300</v>
      </c>
      <c r="I9" s="30">
        <f t="shared" si="12"/>
        <v>0.61199999999999999</v>
      </c>
      <c r="J9" s="15">
        <v>219688525</v>
      </c>
      <c r="K9" s="16">
        <v>0.28870000000000001</v>
      </c>
      <c r="L9" s="14">
        <v>63424077</v>
      </c>
      <c r="M9" s="23">
        <f t="shared" si="2"/>
        <v>4.530257131219777</v>
      </c>
      <c r="N9" s="4">
        <v>52500000</v>
      </c>
      <c r="O9" s="23">
        <f t="shared" si="3"/>
        <v>3.7499717873551131</v>
      </c>
      <c r="P9" s="4">
        <f t="shared" si="4"/>
        <v>2344.2732752846618</v>
      </c>
      <c r="Q9" s="14">
        <v>9534512</v>
      </c>
      <c r="R9" s="23">
        <f t="shared" si="5"/>
        <v>-0.99997178735511305</v>
      </c>
      <c r="S9" s="23">
        <f t="shared" si="6"/>
        <v>0</v>
      </c>
      <c r="T9" s="4">
        <f t="shared" si="7"/>
        <v>781.43030408573338</v>
      </c>
      <c r="U9" s="4">
        <f t="shared" si="8"/>
        <v>-34999868.340000004</v>
      </c>
      <c r="V9" s="19">
        <v>46249849</v>
      </c>
      <c r="W9" s="19">
        <f t="shared" si="9"/>
        <v>9716223.0740869101</v>
      </c>
      <c r="X9" s="20">
        <f t="shared" si="10"/>
        <v>11431691.734086908</v>
      </c>
      <c r="Y9" s="4">
        <f t="shared" si="11"/>
        <v>25431402.08208691</v>
      </c>
    </row>
    <row r="10" spans="1:25" x14ac:dyDescent="0.25">
      <c r="A10" t="s">
        <v>78</v>
      </c>
      <c r="B10">
        <v>17210</v>
      </c>
      <c r="C10" s="7">
        <v>22151</v>
      </c>
      <c r="D10" s="7">
        <v>137566</v>
      </c>
      <c r="E10" s="14">
        <v>13600812422</v>
      </c>
      <c r="F10" s="14">
        <f t="shared" si="0"/>
        <v>98867.543012081471</v>
      </c>
      <c r="G10" s="14">
        <f t="shared" si="1"/>
        <v>614.00444323055387</v>
      </c>
      <c r="H10" s="14">
        <v>255600</v>
      </c>
      <c r="I10" s="30">
        <f t="shared" si="12"/>
        <v>0.75800000000000001</v>
      </c>
      <c r="J10" s="15">
        <v>236196923</v>
      </c>
      <c r="K10" s="16">
        <v>0.28900000000000003</v>
      </c>
      <c r="L10" s="14">
        <v>68260911</v>
      </c>
      <c r="M10" s="23">
        <f t="shared" si="2"/>
        <v>5.0188848196733113</v>
      </c>
      <c r="N10" s="4">
        <v>53000000</v>
      </c>
      <c r="O10" s="23">
        <f t="shared" si="3"/>
        <v>3.8968260391761471</v>
      </c>
      <c r="P10" s="4">
        <f t="shared" si="4"/>
        <v>2392.6685025506749</v>
      </c>
      <c r="Q10" s="14">
        <v>12622166</v>
      </c>
      <c r="R10" s="23">
        <f t="shared" si="5"/>
        <v>-1.1468260391761471</v>
      </c>
      <c r="S10" s="23">
        <f t="shared" si="6"/>
        <v>0</v>
      </c>
      <c r="T10" s="4">
        <f t="shared" si="7"/>
        <v>767.50555403819237</v>
      </c>
      <c r="U10" s="4">
        <f t="shared" si="8"/>
        <v>-35998984.472499996</v>
      </c>
      <c r="V10" s="19">
        <v>49258894</v>
      </c>
      <c r="W10" s="19">
        <f t="shared" si="9"/>
        <v>9918809.1527750231</v>
      </c>
      <c r="X10" s="20">
        <f t="shared" si="10"/>
        <v>10556552.680275027</v>
      </c>
      <c r="Y10" s="4">
        <f t="shared" si="11"/>
        <v>26154318.519775026</v>
      </c>
    </row>
    <row r="11" spans="1:25" x14ac:dyDescent="0.25">
      <c r="A11" t="s">
        <v>166</v>
      </c>
      <c r="B11">
        <v>17417</v>
      </c>
      <c r="C11" s="7">
        <v>20278</v>
      </c>
      <c r="D11" s="7">
        <v>136505</v>
      </c>
      <c r="E11" s="14">
        <v>26356442345</v>
      </c>
      <c r="F11" s="14">
        <f t="shared" si="0"/>
        <v>193080.41716420645</v>
      </c>
      <c r="G11" s="14">
        <f t="shared" si="1"/>
        <v>1299.7555155833909</v>
      </c>
      <c r="H11" s="14">
        <v>151700</v>
      </c>
      <c r="I11" s="30">
        <f t="shared" si="12"/>
        <v>0.22700000000000001</v>
      </c>
      <c r="J11" s="15">
        <v>200485085</v>
      </c>
      <c r="K11" s="16">
        <v>0.28900000000000003</v>
      </c>
      <c r="L11" s="14">
        <v>57940190</v>
      </c>
      <c r="M11" s="23">
        <f t="shared" si="2"/>
        <v>2.1983312179077785</v>
      </c>
      <c r="N11" s="4">
        <v>50500000</v>
      </c>
      <c r="O11" s="23">
        <f t="shared" si="3"/>
        <v>1.9160400838233846</v>
      </c>
      <c r="P11" s="4">
        <f t="shared" si="4"/>
        <v>2490.3836670283067</v>
      </c>
      <c r="Q11" s="14"/>
      <c r="R11" s="23">
        <f t="shared" si="5"/>
        <v>0.83395991617661536</v>
      </c>
      <c r="S11" s="23">
        <f t="shared" si="6"/>
        <v>0</v>
      </c>
      <c r="T11" s="4">
        <f t="shared" si="7"/>
        <v>1624.6943944792386</v>
      </c>
      <c r="U11" s="4">
        <f t="shared" si="8"/>
        <v>-17554447.068750005</v>
      </c>
      <c r="V11" s="19">
        <v>41221665</v>
      </c>
      <c r="W11" s="19">
        <f t="shared" si="9"/>
        <v>0</v>
      </c>
      <c r="X11" s="20">
        <f t="shared" si="10"/>
        <v>23667217.931249995</v>
      </c>
      <c r="Y11" s="4">
        <f t="shared" si="11"/>
        <v>1687001.4824999981</v>
      </c>
    </row>
    <row r="12" spans="1:25" x14ac:dyDescent="0.25">
      <c r="A12" t="s">
        <v>67</v>
      </c>
      <c r="B12">
        <v>31015</v>
      </c>
      <c r="C12" s="7">
        <v>20060</v>
      </c>
      <c r="D12" s="7">
        <v>168285</v>
      </c>
      <c r="E12" s="14">
        <v>24114836694</v>
      </c>
      <c r="F12" s="14">
        <f t="shared" si="0"/>
        <v>143297.60046349943</v>
      </c>
      <c r="G12" s="14">
        <f t="shared" si="1"/>
        <v>1202.1354284147558</v>
      </c>
      <c r="H12" s="14">
        <v>318500</v>
      </c>
      <c r="I12" s="30">
        <f t="shared" si="12"/>
        <v>0.90400000000000003</v>
      </c>
      <c r="J12" s="15">
        <v>210373832</v>
      </c>
      <c r="K12" s="16">
        <v>0.28000000000000003</v>
      </c>
      <c r="L12" s="14">
        <v>58904673</v>
      </c>
      <c r="M12" s="23">
        <f t="shared" si="2"/>
        <v>2.4426735186913393</v>
      </c>
      <c r="N12" s="4">
        <v>65500000</v>
      </c>
      <c r="O12" s="23">
        <f t="shared" si="3"/>
        <v>2.7161701665720601</v>
      </c>
      <c r="P12" s="4">
        <f t="shared" si="4"/>
        <v>2936.4243768693923</v>
      </c>
      <c r="Q12" s="14"/>
      <c r="R12" s="23">
        <f t="shared" si="5"/>
        <v>0.30732648130866069</v>
      </c>
      <c r="S12" s="23">
        <f t="shared" si="6"/>
        <v>0</v>
      </c>
      <c r="T12" s="4">
        <f t="shared" si="7"/>
        <v>1502.6692855184447</v>
      </c>
      <c r="U12" s="4">
        <f t="shared" si="8"/>
        <v>-28761127.132500004</v>
      </c>
      <c r="V12" s="19">
        <v>43707304</v>
      </c>
      <c r="W12" s="19">
        <f t="shared" si="9"/>
        <v>0</v>
      </c>
      <c r="X12" s="20">
        <f t="shared" si="10"/>
        <v>14946176.867499996</v>
      </c>
      <c r="Y12" s="4">
        <f t="shared" si="11"/>
        <v>7535048.9589999998</v>
      </c>
    </row>
    <row r="13" spans="1:25" x14ac:dyDescent="0.25">
      <c r="A13" t="s">
        <v>75</v>
      </c>
      <c r="B13">
        <v>31002</v>
      </c>
      <c r="C13" s="7">
        <v>19308</v>
      </c>
      <c r="D13" s="7">
        <v>141599</v>
      </c>
      <c r="E13" s="14">
        <v>16899836072</v>
      </c>
      <c r="F13" s="14">
        <f t="shared" si="0"/>
        <v>119349.96766926321</v>
      </c>
      <c r="G13" s="14">
        <f t="shared" si="1"/>
        <v>875.27636585871142</v>
      </c>
      <c r="H13" s="14">
        <v>289500</v>
      </c>
      <c r="I13" s="30">
        <f t="shared" si="12"/>
        <v>0.84299999999999997</v>
      </c>
      <c r="J13" s="15">
        <v>206411965</v>
      </c>
      <c r="K13" s="16">
        <v>0.28000000000000003</v>
      </c>
      <c r="L13" s="14">
        <v>57795350</v>
      </c>
      <c r="M13" s="23">
        <f t="shared" si="2"/>
        <v>3.4198763676623196</v>
      </c>
      <c r="N13" s="4">
        <v>53000000</v>
      </c>
      <c r="O13" s="23">
        <f t="shared" si="3"/>
        <v>3.1361250945984915</v>
      </c>
      <c r="P13" s="4">
        <f t="shared" si="4"/>
        <v>2744.9761756784751</v>
      </c>
      <c r="Q13" s="14">
        <v>3380372</v>
      </c>
      <c r="R13" s="23">
        <f t="shared" si="5"/>
        <v>-0.38612509459849154</v>
      </c>
      <c r="S13" s="23">
        <f t="shared" si="6"/>
        <v>0</v>
      </c>
      <c r="T13" s="4">
        <f t="shared" si="7"/>
        <v>1094.0954573233892</v>
      </c>
      <c r="U13" s="4">
        <f t="shared" si="8"/>
        <v>-31875204.91</v>
      </c>
      <c r="V13" s="19">
        <v>36923971</v>
      </c>
      <c r="W13" s="19">
        <f t="shared" si="9"/>
        <v>2339968.3485242254</v>
      </c>
      <c r="X13" s="20">
        <f t="shared" si="10"/>
        <v>4008362.4385242257</v>
      </c>
      <c r="Y13" s="4">
        <f t="shared" si="11"/>
        <v>10533813.240524225</v>
      </c>
    </row>
    <row r="14" spans="1:25" x14ac:dyDescent="0.25">
      <c r="A14" t="s">
        <v>9</v>
      </c>
      <c r="B14">
        <v>17405</v>
      </c>
      <c r="C14" s="7">
        <v>19289</v>
      </c>
      <c r="D14" s="7">
        <v>135329</v>
      </c>
      <c r="E14" s="14">
        <v>53912974757</v>
      </c>
      <c r="F14" s="14">
        <f t="shared" si="0"/>
        <v>398384.49081128213</v>
      </c>
      <c r="G14" s="14">
        <f t="shared" si="1"/>
        <v>2795.0113928664005</v>
      </c>
      <c r="H14" s="14">
        <v>546400</v>
      </c>
      <c r="I14" s="30">
        <f t="shared" si="12"/>
        <v>0.98899999999999999</v>
      </c>
      <c r="J14" s="15">
        <v>182885581</v>
      </c>
      <c r="K14" s="16">
        <v>0.34660000000000002</v>
      </c>
      <c r="L14" s="14">
        <v>63388142</v>
      </c>
      <c r="M14" s="23">
        <f t="shared" si="2"/>
        <v>1.1757492938519361</v>
      </c>
      <c r="N14" s="4">
        <v>66500000</v>
      </c>
      <c r="O14" s="23">
        <f t="shared" si="3"/>
        <v>1.2334693142000241</v>
      </c>
      <c r="P14" s="4">
        <f t="shared" si="4"/>
        <v>3286.2326714707865</v>
      </c>
      <c r="Q14" s="14"/>
      <c r="R14" s="23">
        <f t="shared" si="5"/>
        <v>1.5577200203480881</v>
      </c>
      <c r="S14" s="23">
        <f t="shared" si="6"/>
        <v>1.6530685799975853E-2</v>
      </c>
      <c r="T14" s="4">
        <f t="shared" si="7"/>
        <v>3447.560785940173</v>
      </c>
      <c r="U14" s="4">
        <f t="shared" si="8"/>
        <v>3111858</v>
      </c>
      <c r="V14" s="19">
        <v>38724320</v>
      </c>
      <c r="W14" s="19">
        <f t="shared" si="9"/>
        <v>0</v>
      </c>
      <c r="X14" s="20">
        <f t="shared" si="10"/>
        <v>41836178</v>
      </c>
      <c r="Y14" s="4">
        <f t="shared" si="11"/>
        <v>-42145142.135499999</v>
      </c>
    </row>
    <row r="15" spans="1:25" x14ac:dyDescent="0.25">
      <c r="A15" t="s">
        <v>97</v>
      </c>
      <c r="B15">
        <v>17401</v>
      </c>
      <c r="C15" s="7">
        <v>19014</v>
      </c>
      <c r="D15" s="7">
        <v>130464</v>
      </c>
      <c r="E15" s="14">
        <v>16126823168</v>
      </c>
      <c r="F15" s="14">
        <f t="shared" si="0"/>
        <v>123611.28869266617</v>
      </c>
      <c r="G15" s="14">
        <f t="shared" si="1"/>
        <v>848.15521026611964</v>
      </c>
      <c r="H15" s="14">
        <v>263500</v>
      </c>
      <c r="I15" s="30">
        <f t="shared" si="12"/>
        <v>0.78200000000000003</v>
      </c>
      <c r="J15" s="15">
        <v>211437034</v>
      </c>
      <c r="K15" s="16">
        <v>0.28949999999999998</v>
      </c>
      <c r="L15" s="14">
        <v>61211021</v>
      </c>
      <c r="M15" s="23">
        <f t="shared" si="2"/>
        <v>3.795603161412429</v>
      </c>
      <c r="N15" s="4">
        <v>60788000</v>
      </c>
      <c r="O15" s="23">
        <f t="shared" si="3"/>
        <v>3.7693722667350822</v>
      </c>
      <c r="P15" s="4">
        <f t="shared" si="4"/>
        <v>3197.012727463974</v>
      </c>
      <c r="Q15" s="14">
        <v>5064940</v>
      </c>
      <c r="R15" s="23">
        <f t="shared" si="5"/>
        <v>-1.0193722667350822</v>
      </c>
      <c r="S15" s="23">
        <f t="shared" si="6"/>
        <v>0</v>
      </c>
      <c r="T15" s="4">
        <f t="shared" si="7"/>
        <v>1060.1940128326496</v>
      </c>
      <c r="U15" s="4">
        <f t="shared" si="8"/>
        <v>-40629471.039999999</v>
      </c>
      <c r="V15" s="19">
        <v>43599425</v>
      </c>
      <c r="W15" s="19">
        <f t="shared" si="9"/>
        <v>2948940.069423018</v>
      </c>
      <c r="X15" s="20">
        <f t="shared" si="10"/>
        <v>853954.02942301892</v>
      </c>
      <c r="Y15" s="4">
        <f t="shared" si="11"/>
        <v>17293190.31742302</v>
      </c>
    </row>
    <row r="16" spans="1:25" x14ac:dyDescent="0.25">
      <c r="A16" t="s">
        <v>103</v>
      </c>
      <c r="B16">
        <v>17411</v>
      </c>
      <c r="C16" s="7">
        <v>18891</v>
      </c>
      <c r="D16" s="7">
        <v>108602</v>
      </c>
      <c r="E16" s="14">
        <v>26235080760</v>
      </c>
      <c r="F16" s="14">
        <f t="shared" si="0"/>
        <v>241570.88046260658</v>
      </c>
      <c r="G16" s="14">
        <f t="shared" si="1"/>
        <v>1388.7608257900588</v>
      </c>
      <c r="H16" s="14">
        <v>490100</v>
      </c>
      <c r="I16" s="30">
        <f t="shared" si="12"/>
        <v>0.98599999999999999</v>
      </c>
      <c r="J16" s="15">
        <v>168057086</v>
      </c>
      <c r="K16" s="16">
        <v>0.28970000000000001</v>
      </c>
      <c r="L16" s="14">
        <v>48686138</v>
      </c>
      <c r="M16" s="23">
        <f t="shared" si="2"/>
        <v>1.8557647466529088</v>
      </c>
      <c r="N16" s="4">
        <v>51500000</v>
      </c>
      <c r="O16" s="23">
        <f t="shared" si="3"/>
        <v>1.9630204485027092</v>
      </c>
      <c r="P16" s="4">
        <f t="shared" si="4"/>
        <v>2577.2133820337726</v>
      </c>
      <c r="Q16" s="14"/>
      <c r="R16" s="23">
        <f t="shared" si="5"/>
        <v>0.8942352533470912</v>
      </c>
      <c r="S16" s="23">
        <f t="shared" si="6"/>
        <v>0</v>
      </c>
      <c r="T16" s="4">
        <f t="shared" si="7"/>
        <v>1735.9510322375734</v>
      </c>
      <c r="U16" s="4">
        <f t="shared" si="8"/>
        <v>-15892287.050000003</v>
      </c>
      <c r="V16" s="19">
        <v>38108034</v>
      </c>
      <c r="W16" s="19">
        <f t="shared" si="9"/>
        <v>0</v>
      </c>
      <c r="X16" s="20">
        <f t="shared" si="10"/>
        <v>22215746.949999996</v>
      </c>
      <c r="Y16" s="4">
        <f t="shared" si="11"/>
        <v>-1244587.1400000006</v>
      </c>
    </row>
    <row r="17" spans="1:25" x14ac:dyDescent="0.25">
      <c r="A17" t="s">
        <v>12</v>
      </c>
      <c r="B17">
        <v>27403</v>
      </c>
      <c r="C17" s="7">
        <v>18779</v>
      </c>
      <c r="D17" s="7">
        <v>112227</v>
      </c>
      <c r="E17" s="14">
        <v>10282477224</v>
      </c>
      <c r="F17" s="14">
        <f t="shared" si="0"/>
        <v>91622.133924991314</v>
      </c>
      <c r="G17" s="14">
        <f t="shared" si="1"/>
        <v>547.55190500026629</v>
      </c>
      <c r="H17" s="14">
        <v>212200</v>
      </c>
      <c r="I17" s="30">
        <f t="shared" si="12"/>
        <v>0.56799999999999995</v>
      </c>
      <c r="J17" s="15">
        <v>194681155</v>
      </c>
      <c r="K17" s="16">
        <v>0.28890000000000005</v>
      </c>
      <c r="L17" s="14">
        <v>56243386</v>
      </c>
      <c r="M17" s="23">
        <f t="shared" si="2"/>
        <v>5.4698284056223452</v>
      </c>
      <c r="N17" s="4">
        <v>43800000</v>
      </c>
      <c r="O17" s="23">
        <f t="shared" si="3"/>
        <v>4.2596739137693227</v>
      </c>
      <c r="P17" s="4">
        <f t="shared" si="4"/>
        <v>2332.3925661643325</v>
      </c>
      <c r="Q17" s="14">
        <v>11609583</v>
      </c>
      <c r="R17" s="23">
        <f t="shared" si="5"/>
        <v>-1.5096739137693227</v>
      </c>
      <c r="S17" s="23">
        <f t="shared" si="6"/>
        <v>0</v>
      </c>
      <c r="T17" s="4">
        <f t="shared" si="7"/>
        <v>684.43988125033275</v>
      </c>
      <c r="U17" s="4">
        <f t="shared" si="8"/>
        <v>-30946903.469999999</v>
      </c>
      <c r="V17" s="19">
        <v>42003663</v>
      </c>
      <c r="W17" s="19">
        <f t="shared" si="9"/>
        <v>9968780.029563209</v>
      </c>
      <c r="X17" s="20">
        <f t="shared" si="10"/>
        <v>9415956.5595632121</v>
      </c>
      <c r="Y17" s="4">
        <f t="shared" si="11"/>
        <v>24939144.193563212</v>
      </c>
    </row>
    <row r="18" spans="1:25" x14ac:dyDescent="0.25">
      <c r="A18" t="s">
        <v>108</v>
      </c>
      <c r="B18">
        <v>3017</v>
      </c>
      <c r="C18" s="7">
        <v>17728</v>
      </c>
      <c r="D18" s="7">
        <v>92384</v>
      </c>
      <c r="E18" s="14">
        <v>7596132500</v>
      </c>
      <c r="F18" s="14">
        <f t="shared" si="0"/>
        <v>82223.464019743682</v>
      </c>
      <c r="G18" s="14">
        <f t="shared" si="1"/>
        <v>428.48220329422384</v>
      </c>
      <c r="H18" s="14">
        <v>171200</v>
      </c>
      <c r="I18" s="30">
        <f t="shared" si="12"/>
        <v>0.374</v>
      </c>
      <c r="J18" s="15">
        <v>184389231</v>
      </c>
      <c r="K18" s="16">
        <v>0.28000000000000003</v>
      </c>
      <c r="L18" s="14">
        <v>51628985</v>
      </c>
      <c r="M18" s="23">
        <f t="shared" si="2"/>
        <v>6.7967462389577848</v>
      </c>
      <c r="N18" s="4">
        <v>25050000</v>
      </c>
      <c r="O18" s="23">
        <f t="shared" si="3"/>
        <v>3.2977307860282847</v>
      </c>
      <c r="P18" s="4">
        <f t="shared" si="4"/>
        <v>1413.0189530685921</v>
      </c>
      <c r="Q18" s="14">
        <v>13997654</v>
      </c>
      <c r="R18" s="23">
        <f t="shared" si="5"/>
        <v>-0.54773078602828473</v>
      </c>
      <c r="S18" s="23">
        <f t="shared" si="6"/>
        <v>0</v>
      </c>
      <c r="T18" s="4">
        <f t="shared" si="7"/>
        <v>535.6027541177798</v>
      </c>
      <c r="U18" s="4">
        <f t="shared" si="8"/>
        <v>-15554834.375</v>
      </c>
      <c r="V18" s="19">
        <v>21832358</v>
      </c>
      <c r="W18" s="19">
        <f t="shared" si="9"/>
        <v>12049444.186381679</v>
      </c>
      <c r="X18" s="20">
        <f t="shared" si="10"/>
        <v>4329313.811381679</v>
      </c>
      <c r="Y18" s="4">
        <f t="shared" si="11"/>
        <v>8489949.436381679</v>
      </c>
    </row>
    <row r="19" spans="1:25" x14ac:dyDescent="0.25">
      <c r="A19" t="s">
        <v>187</v>
      </c>
      <c r="B19">
        <v>11001</v>
      </c>
      <c r="C19" s="7">
        <v>17173</v>
      </c>
      <c r="D19" s="7">
        <v>77346</v>
      </c>
      <c r="E19" s="14">
        <v>5909078853</v>
      </c>
      <c r="F19" s="14">
        <f t="shared" si="0"/>
        <v>76397.988945776116</v>
      </c>
      <c r="G19" s="14">
        <f t="shared" si="1"/>
        <v>344.09123932917953</v>
      </c>
      <c r="H19" s="14">
        <v>148300</v>
      </c>
      <c r="I19" s="30">
        <f t="shared" si="12"/>
        <v>0.214</v>
      </c>
      <c r="J19" s="15">
        <v>183613180</v>
      </c>
      <c r="K19" s="16">
        <v>0.28000000000000003</v>
      </c>
      <c r="L19" s="14">
        <v>51411690</v>
      </c>
      <c r="M19" s="23">
        <f t="shared" si="2"/>
        <v>8.7004575973628491</v>
      </c>
      <c r="N19" s="4">
        <v>23950000</v>
      </c>
      <c r="O19" s="23">
        <f t="shared" si="3"/>
        <v>4.0530851924307534</v>
      </c>
      <c r="P19" s="4">
        <f t="shared" si="4"/>
        <v>1394.631106970244</v>
      </c>
      <c r="Q19" s="14">
        <v>16781255</v>
      </c>
      <c r="R19" s="23">
        <f t="shared" si="5"/>
        <v>-1.3030851924307534</v>
      </c>
      <c r="S19" s="23">
        <f t="shared" si="6"/>
        <v>0</v>
      </c>
      <c r="T19" s="4">
        <f t="shared" si="7"/>
        <v>430.11404916147444</v>
      </c>
      <c r="U19" s="4">
        <f t="shared" si="8"/>
        <v>-16563651.43375</v>
      </c>
      <c r="V19" s="19">
        <v>23267910</v>
      </c>
      <c r="W19" s="19">
        <f t="shared" si="9"/>
        <v>13483776.901420217</v>
      </c>
      <c r="X19" s="20">
        <f t="shared" si="10"/>
        <v>3406780.4676702172</v>
      </c>
      <c r="Y19" s="4">
        <f t="shared" si="11"/>
        <v>11106813.621920217</v>
      </c>
    </row>
    <row r="20" spans="1:25" x14ac:dyDescent="0.25">
      <c r="A20" t="s">
        <v>297</v>
      </c>
      <c r="B20">
        <v>39007</v>
      </c>
      <c r="C20" s="7">
        <v>16121</v>
      </c>
      <c r="D20" s="7">
        <v>78976</v>
      </c>
      <c r="E20" s="14">
        <v>5024723698</v>
      </c>
      <c r="F20" s="14">
        <f t="shared" si="0"/>
        <v>63623.426078808749</v>
      </c>
      <c r="G20" s="14">
        <f t="shared" si="1"/>
        <v>311.68808994479252</v>
      </c>
      <c r="H20" s="14">
        <v>135800</v>
      </c>
      <c r="I20" s="30">
        <f t="shared" si="12"/>
        <v>0.156</v>
      </c>
      <c r="J20" s="15">
        <v>185942051</v>
      </c>
      <c r="K20" s="16">
        <v>0.28000000000000003</v>
      </c>
      <c r="L20" s="14">
        <v>52063774</v>
      </c>
      <c r="M20" s="23">
        <f t="shared" si="2"/>
        <v>10.361519782813737</v>
      </c>
      <c r="N20" s="4">
        <v>14000000</v>
      </c>
      <c r="O20" s="23">
        <f t="shared" si="3"/>
        <v>2.7862228535217661</v>
      </c>
      <c r="P20" s="4">
        <f t="shared" si="4"/>
        <v>868.4324793747287</v>
      </c>
      <c r="Q20" s="14">
        <v>17718931</v>
      </c>
      <c r="R20" s="23">
        <f t="shared" si="5"/>
        <v>-3.622285352176613E-2</v>
      </c>
      <c r="S20" s="23">
        <f t="shared" si="6"/>
        <v>0</v>
      </c>
      <c r="T20" s="4">
        <f t="shared" si="7"/>
        <v>389.61011243099063</v>
      </c>
      <c r="U20" s="4">
        <f t="shared" si="8"/>
        <v>-7719095.3775000013</v>
      </c>
      <c r="V20" s="19">
        <v>15260363</v>
      </c>
      <c r="W20" s="19">
        <f t="shared" si="9"/>
        <v>13310738.809882902</v>
      </c>
      <c r="X20" s="20">
        <f t="shared" si="10"/>
        <v>3133075.4323829003</v>
      </c>
      <c r="Y20" s="4">
        <f t="shared" si="11"/>
        <v>3315085.2628829014</v>
      </c>
    </row>
    <row r="21" spans="1:25" x14ac:dyDescent="0.25">
      <c r="A21" t="s">
        <v>6</v>
      </c>
      <c r="B21">
        <v>17408</v>
      </c>
      <c r="C21" s="7">
        <v>15524</v>
      </c>
      <c r="D21" s="7">
        <v>91831</v>
      </c>
      <c r="E21" s="14">
        <v>10880119624</v>
      </c>
      <c r="F21" s="14">
        <f t="shared" si="0"/>
        <v>118479.81208959938</v>
      </c>
      <c r="G21" s="14">
        <f t="shared" si="1"/>
        <v>700.85800206132444</v>
      </c>
      <c r="H21" s="14">
        <v>239000</v>
      </c>
      <c r="I21" s="30">
        <f t="shared" si="12"/>
        <v>0.66600000000000004</v>
      </c>
      <c r="J21" s="15">
        <v>165534823</v>
      </c>
      <c r="K21" s="16">
        <v>0.28900000000000003</v>
      </c>
      <c r="L21" s="14">
        <v>47839564</v>
      </c>
      <c r="M21" s="23">
        <f t="shared" si="2"/>
        <v>4.3969704059570001</v>
      </c>
      <c r="N21" s="4">
        <v>40700000</v>
      </c>
      <c r="O21" s="23">
        <f t="shared" si="3"/>
        <v>3.7407676943387251</v>
      </c>
      <c r="P21" s="4">
        <f t="shared" si="4"/>
        <v>2621.7469724297862</v>
      </c>
      <c r="Q21" s="14">
        <v>6420039</v>
      </c>
      <c r="R21" s="23">
        <f t="shared" si="5"/>
        <v>-0.99076769433872514</v>
      </c>
      <c r="S21" s="23">
        <f t="shared" si="6"/>
        <v>0</v>
      </c>
      <c r="T21" s="4">
        <f t="shared" si="7"/>
        <v>876.07250257665544</v>
      </c>
      <c r="U21" s="4">
        <f t="shared" si="8"/>
        <v>-27099850.469999995</v>
      </c>
      <c r="V21" s="19">
        <v>35053537</v>
      </c>
      <c r="W21" s="19">
        <f t="shared" si="9"/>
        <v>5265967.5002284059</v>
      </c>
      <c r="X21" s="20">
        <f t="shared" si="10"/>
        <v>6799615.0302284099</v>
      </c>
      <c r="Y21" s="4">
        <f t="shared" si="11"/>
        <v>17579286.064228408</v>
      </c>
    </row>
    <row r="22" spans="1:25" x14ac:dyDescent="0.25">
      <c r="A22" t="s">
        <v>208</v>
      </c>
      <c r="B22">
        <v>17403</v>
      </c>
      <c r="C22" s="7">
        <v>15392</v>
      </c>
      <c r="D22" s="7">
        <v>125942</v>
      </c>
      <c r="E22" s="14">
        <v>19987272508</v>
      </c>
      <c r="F22" s="14">
        <f t="shared" si="0"/>
        <v>158702.2002826698</v>
      </c>
      <c r="G22" s="14">
        <f t="shared" si="1"/>
        <v>1298.5494093035343</v>
      </c>
      <c r="H22" s="14">
        <v>296200</v>
      </c>
      <c r="I22" s="30">
        <f t="shared" si="12"/>
        <v>0.85699999999999998</v>
      </c>
      <c r="J22" s="15">
        <v>160891776</v>
      </c>
      <c r="K22" s="16">
        <v>0.2893</v>
      </c>
      <c r="L22" s="14">
        <v>46545991</v>
      </c>
      <c r="M22" s="23">
        <f t="shared" si="2"/>
        <v>2.3287815274129948</v>
      </c>
      <c r="N22" s="4">
        <v>49581000</v>
      </c>
      <c r="O22" s="23">
        <f t="shared" si="3"/>
        <v>2.4806286090388259</v>
      </c>
      <c r="P22" s="4">
        <f t="shared" si="4"/>
        <v>3024.0378768191267</v>
      </c>
      <c r="Q22" s="14"/>
      <c r="R22" s="23">
        <f t="shared" si="5"/>
        <v>0.42121847258700518</v>
      </c>
      <c r="S22" s="23">
        <f t="shared" si="6"/>
        <v>0</v>
      </c>
      <c r="T22" s="4">
        <f t="shared" si="7"/>
        <v>1623.186761629418</v>
      </c>
      <c r="U22" s="4">
        <f t="shared" si="8"/>
        <v>-21561900.364999998</v>
      </c>
      <c r="V22" s="19">
        <v>34187260</v>
      </c>
      <c r="W22" s="19">
        <f t="shared" si="9"/>
        <v>0</v>
      </c>
      <c r="X22" s="20">
        <f t="shared" si="10"/>
        <v>12625359.635000002</v>
      </c>
      <c r="Y22" s="4">
        <f t="shared" si="11"/>
        <v>4206351.2380000018</v>
      </c>
    </row>
    <row r="23" spans="1:25" x14ac:dyDescent="0.25">
      <c r="A23" t="s">
        <v>151</v>
      </c>
      <c r="B23">
        <v>31006</v>
      </c>
      <c r="C23" s="7">
        <v>15119</v>
      </c>
      <c r="D23" s="7">
        <v>100986</v>
      </c>
      <c r="E23" s="14">
        <v>16056138306</v>
      </c>
      <c r="F23" s="14">
        <f t="shared" si="0"/>
        <v>158993.70512744342</v>
      </c>
      <c r="G23" s="14">
        <f t="shared" si="1"/>
        <v>1061.9841461736887</v>
      </c>
      <c r="H23" s="14">
        <v>228800</v>
      </c>
      <c r="I23" s="30">
        <f t="shared" si="12"/>
        <v>0.64200000000000002</v>
      </c>
      <c r="J23" s="15">
        <v>160554405</v>
      </c>
      <c r="K23" s="16">
        <v>0.28000000000000003</v>
      </c>
      <c r="L23" s="14">
        <v>44955233</v>
      </c>
      <c r="M23" s="23">
        <f t="shared" si="2"/>
        <v>2.7998782860011073</v>
      </c>
      <c r="N23" s="4">
        <v>43200000</v>
      </c>
      <c r="O23" s="23">
        <f t="shared" si="3"/>
        <v>2.6905597832236312</v>
      </c>
      <c r="P23" s="4">
        <f t="shared" si="4"/>
        <v>2857.3318341160129</v>
      </c>
      <c r="Q23" s="14"/>
      <c r="R23" s="23">
        <f t="shared" si="5"/>
        <v>5.9440216776368793E-2</v>
      </c>
      <c r="S23" s="23">
        <f t="shared" si="6"/>
        <v>0</v>
      </c>
      <c r="T23" s="4">
        <f t="shared" si="7"/>
        <v>1327.4801827171109</v>
      </c>
      <c r="U23" s="4">
        <f t="shared" si="8"/>
        <v>-23129827.1175</v>
      </c>
      <c r="V23" s="19">
        <v>35008723</v>
      </c>
      <c r="W23" s="19">
        <f t="shared" si="9"/>
        <v>0</v>
      </c>
      <c r="X23" s="20">
        <f t="shared" si="10"/>
        <v>11878895.8825</v>
      </c>
      <c r="Y23" s="4">
        <f t="shared" si="11"/>
        <v>10924515.541000001</v>
      </c>
    </row>
    <row r="24" spans="1:25" x14ac:dyDescent="0.25">
      <c r="A24" t="s">
        <v>164</v>
      </c>
      <c r="B24">
        <v>34003</v>
      </c>
      <c r="C24" s="7">
        <v>14580</v>
      </c>
      <c r="D24" s="7">
        <v>101145</v>
      </c>
      <c r="E24" s="14">
        <v>10603727568</v>
      </c>
      <c r="F24" s="14">
        <f t="shared" si="0"/>
        <v>104836.89325226161</v>
      </c>
      <c r="G24" s="14">
        <f t="shared" si="1"/>
        <v>727.27898271604943</v>
      </c>
      <c r="H24" s="14">
        <v>155400</v>
      </c>
      <c r="I24" s="30">
        <f t="shared" si="12"/>
        <v>0.251</v>
      </c>
      <c r="J24" s="15">
        <v>146799840</v>
      </c>
      <c r="K24" s="16">
        <v>0.28000000000000003</v>
      </c>
      <c r="L24" s="14">
        <v>41103955</v>
      </c>
      <c r="M24" s="23">
        <f t="shared" si="2"/>
        <v>3.8763684502838216</v>
      </c>
      <c r="N24" s="4">
        <v>37500000</v>
      </c>
      <c r="O24" s="23">
        <f t="shared" si="3"/>
        <v>3.5364922155457625</v>
      </c>
      <c r="P24" s="4">
        <f t="shared" si="4"/>
        <v>2572.01646090535</v>
      </c>
      <c r="Q24" s="14">
        <v>4570289</v>
      </c>
      <c r="R24" s="23">
        <f t="shared" si="5"/>
        <v>-0.78649221554576254</v>
      </c>
      <c r="S24" s="23">
        <f t="shared" si="6"/>
        <v>0</v>
      </c>
      <c r="T24" s="4">
        <f t="shared" si="7"/>
        <v>909.09872839506181</v>
      </c>
      <c r="U24" s="4">
        <f t="shared" si="8"/>
        <v>-24245340.539999999</v>
      </c>
      <c r="V24" s="19">
        <v>12062143</v>
      </c>
      <c r="W24" s="19">
        <f t="shared" si="9"/>
        <v>4464226.5423660241</v>
      </c>
      <c r="X24" s="20">
        <f t="shared" si="10"/>
        <v>-12289259.997633975</v>
      </c>
      <c r="Y24" s="4">
        <f t="shared" si="11"/>
        <v>-3949510.8096339749</v>
      </c>
    </row>
    <row r="25" spans="1:25" x14ac:dyDescent="0.25">
      <c r="A25" t="s">
        <v>31</v>
      </c>
      <c r="B25">
        <v>32356</v>
      </c>
      <c r="C25" s="7">
        <v>13059</v>
      </c>
      <c r="D25" s="7">
        <v>83297</v>
      </c>
      <c r="E25" s="14">
        <v>7426149623</v>
      </c>
      <c r="F25" s="14">
        <f t="shared" si="0"/>
        <v>89152.666038392737</v>
      </c>
      <c r="G25" s="14">
        <f t="shared" si="1"/>
        <v>568.66143066084692</v>
      </c>
      <c r="H25" s="14">
        <v>202000</v>
      </c>
      <c r="I25" s="30">
        <f t="shared" si="12"/>
        <v>0.51700000000000002</v>
      </c>
      <c r="J25" s="15">
        <v>131736481</v>
      </c>
      <c r="K25" s="16">
        <v>0.28000000000000003</v>
      </c>
      <c r="L25" s="14">
        <v>36886215</v>
      </c>
      <c r="M25" s="23">
        <f t="shared" si="2"/>
        <v>4.967071345527077</v>
      </c>
      <c r="N25" s="4">
        <v>25548100</v>
      </c>
      <c r="O25" s="23">
        <f t="shared" si="3"/>
        <v>3.4402888841443962</v>
      </c>
      <c r="P25" s="4">
        <f t="shared" si="4"/>
        <v>1956.3595987441611</v>
      </c>
      <c r="Q25" s="14">
        <v>7315747</v>
      </c>
      <c r="R25" s="23">
        <f t="shared" si="5"/>
        <v>-0.69028888414439615</v>
      </c>
      <c r="S25" s="23">
        <f t="shared" si="6"/>
        <v>0</v>
      </c>
      <c r="T25" s="4">
        <f t="shared" si="7"/>
        <v>710.8267883260587</v>
      </c>
      <c r="U25" s="4">
        <f t="shared" si="8"/>
        <v>-16265412.971249998</v>
      </c>
      <c r="V25" s="19">
        <v>12213541</v>
      </c>
      <c r="W25" s="19">
        <f t="shared" si="9"/>
        <v>6587747.2857148778</v>
      </c>
      <c r="X25" s="20">
        <f t="shared" si="10"/>
        <v>-4779871.6855351198</v>
      </c>
      <c r="Y25" s="4">
        <f t="shared" si="11"/>
        <v>346316.85121487826</v>
      </c>
    </row>
    <row r="26" spans="1:25" x14ac:dyDescent="0.25">
      <c r="A26" t="s">
        <v>8</v>
      </c>
      <c r="B26">
        <v>6119</v>
      </c>
      <c r="C26" s="7">
        <v>12804</v>
      </c>
      <c r="D26" s="7">
        <v>72777</v>
      </c>
      <c r="E26" s="14">
        <v>7502793461</v>
      </c>
      <c r="F26" s="14">
        <f t="shared" si="0"/>
        <v>103092.92030449181</v>
      </c>
      <c r="G26" s="14">
        <f t="shared" si="1"/>
        <v>585.97262269603254</v>
      </c>
      <c r="H26" s="14">
        <v>259800</v>
      </c>
      <c r="I26" s="30">
        <f t="shared" si="12"/>
        <v>0.77500000000000002</v>
      </c>
      <c r="J26" s="15">
        <v>128552793</v>
      </c>
      <c r="K26" s="16">
        <v>0.28000000000000003</v>
      </c>
      <c r="L26" s="14">
        <v>35994782</v>
      </c>
      <c r="M26" s="23">
        <f t="shared" si="2"/>
        <v>4.7975173763083276</v>
      </c>
      <c r="N26" s="4">
        <v>27250000</v>
      </c>
      <c r="O26" s="23">
        <f t="shared" si="3"/>
        <v>3.6319805605268543</v>
      </c>
      <c r="P26" s="4">
        <f t="shared" si="4"/>
        <v>2128.2411746329271</v>
      </c>
      <c r="Q26" s="14">
        <v>6708074</v>
      </c>
      <c r="R26" s="23">
        <f t="shared" si="5"/>
        <v>-0.88198056052685425</v>
      </c>
      <c r="S26" s="23">
        <f t="shared" si="6"/>
        <v>0</v>
      </c>
      <c r="T26" s="4">
        <f t="shared" si="7"/>
        <v>732.46577837004065</v>
      </c>
      <c r="U26" s="4">
        <f t="shared" si="8"/>
        <v>-17871508.173749994</v>
      </c>
      <c r="V26" s="19">
        <v>23893338</v>
      </c>
      <c r="W26" s="19">
        <f t="shared" si="9"/>
        <v>6182044.2762393402</v>
      </c>
      <c r="X26" s="20">
        <f t="shared" si="10"/>
        <v>5495800.1024893448</v>
      </c>
      <c r="Y26" s="4">
        <f t="shared" si="11"/>
        <v>12113118.084739342</v>
      </c>
    </row>
    <row r="27" spans="1:25" x14ac:dyDescent="0.25">
      <c r="A27" t="s">
        <v>210</v>
      </c>
      <c r="B27">
        <v>3400</v>
      </c>
      <c r="C27" s="7">
        <v>12631</v>
      </c>
      <c r="D27" s="7">
        <v>69740</v>
      </c>
      <c r="E27" s="14">
        <v>7434201218</v>
      </c>
      <c r="F27" s="14">
        <f t="shared" si="0"/>
        <v>106598.81299110984</v>
      </c>
      <c r="G27" s="14">
        <f t="shared" si="1"/>
        <v>588.56790578734865</v>
      </c>
      <c r="H27" s="14">
        <v>194500</v>
      </c>
      <c r="I27" s="30">
        <f t="shared" si="12"/>
        <v>0.47899999999999998</v>
      </c>
      <c r="J27" s="15">
        <v>120371460</v>
      </c>
      <c r="K27" s="16">
        <v>0.28000000000000003</v>
      </c>
      <c r="L27" s="14">
        <v>33704009</v>
      </c>
      <c r="M27" s="23">
        <f t="shared" si="2"/>
        <v>4.5336422853869545</v>
      </c>
      <c r="N27" s="4">
        <v>24200000</v>
      </c>
      <c r="O27" s="23">
        <f t="shared" si="3"/>
        <v>3.255225314779743</v>
      </c>
      <c r="P27" s="4">
        <f t="shared" si="4"/>
        <v>1915.921146385876</v>
      </c>
      <c r="Q27" s="14">
        <v>5663897</v>
      </c>
      <c r="R27" s="23">
        <f t="shared" si="5"/>
        <v>-0.50522531477974297</v>
      </c>
      <c r="S27" s="23">
        <f t="shared" si="6"/>
        <v>0</v>
      </c>
      <c r="T27" s="4">
        <f t="shared" si="7"/>
        <v>735.70988223418578</v>
      </c>
      <c r="U27" s="4">
        <f t="shared" si="8"/>
        <v>-14907248.477499997</v>
      </c>
      <c r="V27" s="19">
        <v>14174570</v>
      </c>
      <c r="W27" s="19">
        <f t="shared" si="9"/>
        <v>6057539.9106882885</v>
      </c>
      <c r="X27" s="20">
        <f t="shared" si="10"/>
        <v>-339035.56681170873</v>
      </c>
      <c r="Y27" s="4">
        <f t="shared" si="11"/>
        <v>3416911.0836882899</v>
      </c>
    </row>
    <row r="28" spans="1:25" x14ac:dyDescent="0.25">
      <c r="A28" t="s">
        <v>39</v>
      </c>
      <c r="B28">
        <v>27400</v>
      </c>
      <c r="C28" s="7">
        <v>12183</v>
      </c>
      <c r="D28" s="7">
        <v>80931</v>
      </c>
      <c r="E28" s="14">
        <v>5516873712</v>
      </c>
      <c r="F28" s="14">
        <f t="shared" si="0"/>
        <v>68167.620713941506</v>
      </c>
      <c r="G28" s="14">
        <f t="shared" si="1"/>
        <v>452.83376114257572</v>
      </c>
      <c r="H28" s="14">
        <v>220800</v>
      </c>
      <c r="I28" s="30">
        <f t="shared" si="12"/>
        <v>0.625</v>
      </c>
      <c r="J28" s="15">
        <v>136407410</v>
      </c>
      <c r="K28" s="16">
        <v>0.30759999999999998</v>
      </c>
      <c r="L28" s="14">
        <v>41958919</v>
      </c>
      <c r="M28" s="23">
        <f t="shared" si="2"/>
        <v>7.6055609010467782</v>
      </c>
      <c r="N28" s="4">
        <v>23500000</v>
      </c>
      <c r="O28" s="23">
        <f t="shared" si="3"/>
        <v>4.259658862388692</v>
      </c>
      <c r="P28" s="4">
        <f t="shared" si="4"/>
        <v>1928.9173438397768</v>
      </c>
      <c r="Q28" s="14">
        <v>10696117</v>
      </c>
      <c r="R28" s="23">
        <f t="shared" si="5"/>
        <v>-1.509658862388692</v>
      </c>
      <c r="S28" s="23">
        <f t="shared" si="6"/>
        <v>0</v>
      </c>
      <c r="T28" s="4">
        <f t="shared" si="7"/>
        <v>566.04220142821964</v>
      </c>
      <c r="U28" s="4">
        <f t="shared" si="8"/>
        <v>-16603907.859999999</v>
      </c>
      <c r="V28" s="19">
        <v>30345559</v>
      </c>
      <c r="W28" s="19">
        <f t="shared" si="9"/>
        <v>7909750.6697959723</v>
      </c>
      <c r="X28" s="20">
        <f t="shared" si="10"/>
        <v>10955284.809795972</v>
      </c>
      <c r="Y28" s="4">
        <f t="shared" si="11"/>
        <v>19283882.101795971</v>
      </c>
    </row>
    <row r="29" spans="1:25" x14ac:dyDescent="0.25">
      <c r="A29" t="s">
        <v>134</v>
      </c>
      <c r="B29">
        <v>31025</v>
      </c>
      <c r="C29" s="7">
        <v>10876</v>
      </c>
      <c r="D29" s="7">
        <v>73415</v>
      </c>
      <c r="E29" s="14">
        <v>7036809286</v>
      </c>
      <c r="F29" s="14">
        <f t="shared" si="0"/>
        <v>95849.748498263303</v>
      </c>
      <c r="G29" s="14">
        <f t="shared" si="1"/>
        <v>647.00342828245687</v>
      </c>
      <c r="H29" s="14">
        <v>141700</v>
      </c>
      <c r="I29" s="30">
        <f t="shared" si="12"/>
        <v>0.187</v>
      </c>
      <c r="J29" s="15">
        <v>117849430</v>
      </c>
      <c r="K29" s="16">
        <v>0.28000000000000003</v>
      </c>
      <c r="L29" s="14">
        <v>32997840</v>
      </c>
      <c r="M29" s="23">
        <f t="shared" si="2"/>
        <v>4.6893185048585107</v>
      </c>
      <c r="N29" s="4">
        <v>27200000</v>
      </c>
      <c r="O29" s="23">
        <f t="shared" si="3"/>
        <v>3.8653882597209837</v>
      </c>
      <c r="P29" s="4">
        <f t="shared" si="4"/>
        <v>2500.9194556822358</v>
      </c>
      <c r="Q29" s="14">
        <v>5890312</v>
      </c>
      <c r="R29" s="23">
        <f t="shared" si="5"/>
        <v>-1.1153882597209837</v>
      </c>
      <c r="S29" s="23">
        <f t="shared" si="6"/>
        <v>0</v>
      </c>
      <c r="T29" s="4">
        <f t="shared" si="7"/>
        <v>808.75428535307094</v>
      </c>
      <c r="U29" s="4">
        <f t="shared" si="8"/>
        <v>-18403988.392499994</v>
      </c>
      <c r="V29" s="19">
        <v>23439383</v>
      </c>
      <c r="W29" s="19">
        <f t="shared" si="9"/>
        <v>4421450.9550331188</v>
      </c>
      <c r="X29" s="20">
        <f t="shared" si="10"/>
        <v>3566533.5625331253</v>
      </c>
      <c r="Y29" s="4">
        <f t="shared" si="11"/>
        <v>11415308.026033122</v>
      </c>
    </row>
    <row r="30" spans="1:25" x14ac:dyDescent="0.25">
      <c r="A30" t="s">
        <v>10</v>
      </c>
      <c r="B30">
        <v>37501</v>
      </c>
      <c r="C30" s="7">
        <v>10828</v>
      </c>
      <c r="D30" s="7">
        <v>105959</v>
      </c>
      <c r="E30" s="14">
        <v>13940872918</v>
      </c>
      <c r="F30" s="14">
        <f t="shared" si="0"/>
        <v>131568.55876329524</v>
      </c>
      <c r="G30" s="14">
        <f t="shared" si="1"/>
        <v>1287.4836459179905</v>
      </c>
      <c r="H30" s="14">
        <v>292900</v>
      </c>
      <c r="I30" s="30">
        <f t="shared" si="12"/>
        <v>0.85299999999999998</v>
      </c>
      <c r="J30" s="15">
        <v>110152230</v>
      </c>
      <c r="K30" s="16">
        <v>0.30349999999999999</v>
      </c>
      <c r="L30" s="14">
        <v>33431202</v>
      </c>
      <c r="M30" s="23">
        <f t="shared" si="2"/>
        <v>2.3980709240118476</v>
      </c>
      <c r="N30" s="4">
        <v>32900000</v>
      </c>
      <c r="O30" s="23">
        <f t="shared" si="3"/>
        <v>2.3599669972976081</v>
      </c>
      <c r="P30" s="4">
        <f t="shared" si="4"/>
        <v>3038.4189139268565</v>
      </c>
      <c r="Q30" s="14"/>
      <c r="R30" s="23">
        <f t="shared" si="5"/>
        <v>0.39003300270239194</v>
      </c>
      <c r="S30" s="23">
        <f t="shared" si="6"/>
        <v>0</v>
      </c>
      <c r="T30" s="4">
        <f t="shared" si="7"/>
        <v>1609.3545573974882</v>
      </c>
      <c r="U30" s="4">
        <f t="shared" si="8"/>
        <v>-15473908.852500005</v>
      </c>
      <c r="V30" s="19">
        <v>11621798</v>
      </c>
      <c r="W30" s="19">
        <f t="shared" si="9"/>
        <v>0</v>
      </c>
      <c r="X30" s="20">
        <f t="shared" si="10"/>
        <v>-3852110.8525000047</v>
      </c>
      <c r="Y30" s="4">
        <f t="shared" si="11"/>
        <v>-9289511.3770000003</v>
      </c>
    </row>
    <row r="31" spans="1:25" x14ac:dyDescent="0.25">
      <c r="A31" t="s">
        <v>30</v>
      </c>
      <c r="B31">
        <v>18401</v>
      </c>
      <c r="C31" s="7">
        <v>10809</v>
      </c>
      <c r="D31" s="7">
        <v>71883</v>
      </c>
      <c r="E31" s="14">
        <v>7163567143</v>
      </c>
      <c r="F31" s="14">
        <f t="shared" si="0"/>
        <v>99655.928981817677</v>
      </c>
      <c r="G31" s="14">
        <f t="shared" si="1"/>
        <v>662.74096983994821</v>
      </c>
      <c r="H31" s="14">
        <v>258100</v>
      </c>
      <c r="I31" s="30">
        <f t="shared" si="12"/>
        <v>0.76500000000000001</v>
      </c>
      <c r="J31" s="15">
        <v>112028932</v>
      </c>
      <c r="K31" s="16">
        <v>0.28000000000000003</v>
      </c>
      <c r="L31" s="14">
        <v>31368101</v>
      </c>
      <c r="M31" s="23">
        <f t="shared" si="2"/>
        <v>4.3788381366191098</v>
      </c>
      <c r="N31" s="4">
        <v>22900000</v>
      </c>
      <c r="O31" s="23">
        <f t="shared" si="3"/>
        <v>3.1967313969238247</v>
      </c>
      <c r="P31" s="4">
        <f t="shared" si="4"/>
        <v>2118.6048663151078</v>
      </c>
      <c r="Q31" s="14">
        <v>4827388</v>
      </c>
      <c r="R31" s="23">
        <f t="shared" si="5"/>
        <v>-0.44673139692382469</v>
      </c>
      <c r="S31" s="23">
        <f t="shared" si="6"/>
        <v>0</v>
      </c>
      <c r="T31" s="4">
        <f t="shared" si="7"/>
        <v>828.42621229993529</v>
      </c>
      <c r="U31" s="4">
        <f t="shared" si="8"/>
        <v>-13945541.071250003</v>
      </c>
      <c r="V31" s="19">
        <v>13578028</v>
      </c>
      <c r="W31" s="19">
        <f t="shared" si="9"/>
        <v>4181579.3976954287</v>
      </c>
      <c r="X31" s="20">
        <f t="shared" si="10"/>
        <v>-1013321.6735545741</v>
      </c>
      <c r="Y31" s="4">
        <f t="shared" si="11"/>
        <v>2186868.683195428</v>
      </c>
    </row>
    <row r="32" spans="1:25" x14ac:dyDescent="0.25">
      <c r="A32" t="s">
        <v>231</v>
      </c>
      <c r="B32">
        <v>31201</v>
      </c>
      <c r="C32" s="7">
        <v>9781</v>
      </c>
      <c r="D32" s="7">
        <v>55213</v>
      </c>
      <c r="E32" s="14">
        <v>7583704641</v>
      </c>
      <c r="F32" s="14">
        <f t="shared" si="0"/>
        <v>137353.60587180554</v>
      </c>
      <c r="G32" s="14">
        <f t="shared" si="1"/>
        <v>775.35064318576826</v>
      </c>
      <c r="H32" s="14">
        <v>357400</v>
      </c>
      <c r="I32" s="30">
        <f t="shared" si="12"/>
        <v>0.93500000000000005</v>
      </c>
      <c r="J32" s="15">
        <v>96193779</v>
      </c>
      <c r="K32" s="16">
        <v>0.28000000000000003</v>
      </c>
      <c r="L32" s="14">
        <v>26934258</v>
      </c>
      <c r="M32" s="23">
        <f t="shared" si="2"/>
        <v>3.5515963865977254</v>
      </c>
      <c r="N32" s="4">
        <v>27300000</v>
      </c>
      <c r="O32" s="23">
        <f t="shared" si="3"/>
        <v>3.5998237394962911</v>
      </c>
      <c r="P32" s="4">
        <f t="shared" si="4"/>
        <v>2753.732542684797</v>
      </c>
      <c r="Q32" s="14">
        <v>2047795</v>
      </c>
      <c r="R32" s="23">
        <f t="shared" si="5"/>
        <v>-0.80159638659772536</v>
      </c>
      <c r="S32" s="23">
        <f t="shared" si="6"/>
        <v>0</v>
      </c>
      <c r="T32" s="4">
        <f t="shared" si="7"/>
        <v>969.18830398221041</v>
      </c>
      <c r="U32" s="4">
        <f t="shared" si="8"/>
        <v>-17454627.19875</v>
      </c>
      <c r="V32" s="19">
        <v>21280762</v>
      </c>
      <c r="W32" s="19">
        <f t="shared" si="9"/>
        <v>2407092.3804469891</v>
      </c>
      <c r="X32" s="20">
        <f t="shared" si="10"/>
        <v>4185432.1816969886</v>
      </c>
      <c r="Y32" s="4">
        <f t="shared" si="11"/>
        <v>10264502.418946989</v>
      </c>
    </row>
    <row r="33" spans="1:25" x14ac:dyDescent="0.25">
      <c r="A33" t="s">
        <v>235</v>
      </c>
      <c r="B33">
        <v>18402</v>
      </c>
      <c r="C33" s="7">
        <v>9576</v>
      </c>
      <c r="D33" s="7">
        <v>70785</v>
      </c>
      <c r="E33" s="14">
        <v>7107383975</v>
      </c>
      <c r="F33" s="14">
        <f t="shared" si="0"/>
        <v>100408.05220032492</v>
      </c>
      <c r="G33" s="14">
        <f t="shared" si="1"/>
        <v>742.20801743943184</v>
      </c>
      <c r="H33" s="14">
        <v>241500</v>
      </c>
      <c r="I33" s="30">
        <f t="shared" si="12"/>
        <v>0.68300000000000005</v>
      </c>
      <c r="J33" s="15">
        <v>97930754</v>
      </c>
      <c r="K33" s="16">
        <v>0.28000000000000003</v>
      </c>
      <c r="L33" s="14">
        <v>27420611</v>
      </c>
      <c r="M33" s="23">
        <f t="shared" si="2"/>
        <v>3.8580455335537152</v>
      </c>
      <c r="N33" s="4">
        <v>22650000</v>
      </c>
      <c r="O33" s="23">
        <f t="shared" si="3"/>
        <v>3.1868265566727034</v>
      </c>
      <c r="P33" s="4">
        <f t="shared" si="4"/>
        <v>2365.2882205513783</v>
      </c>
      <c r="Q33" s="14">
        <v>2957229</v>
      </c>
      <c r="R33" s="23">
        <f t="shared" si="5"/>
        <v>-0.43682655667270343</v>
      </c>
      <c r="S33" s="23">
        <f t="shared" si="6"/>
        <v>0</v>
      </c>
      <c r="T33" s="4">
        <f t="shared" si="7"/>
        <v>927.76002179928992</v>
      </c>
      <c r="U33" s="4">
        <f t="shared" si="8"/>
        <v>-13765770.031250002</v>
      </c>
      <c r="V33" s="19">
        <v>11769184</v>
      </c>
      <c r="W33" s="19">
        <f t="shared" si="9"/>
        <v>2753359.3562607723</v>
      </c>
      <c r="X33" s="20">
        <f t="shared" si="10"/>
        <v>-2200455.6749892295</v>
      </c>
      <c r="Y33" s="4">
        <f t="shared" si="11"/>
        <v>904238.39376077196</v>
      </c>
    </row>
    <row r="34" spans="1:25" x14ac:dyDescent="0.25">
      <c r="A34" t="s">
        <v>174</v>
      </c>
      <c r="B34">
        <v>34111</v>
      </c>
      <c r="C34" s="7">
        <v>9566</v>
      </c>
      <c r="D34" s="7">
        <v>67036</v>
      </c>
      <c r="E34" s="14">
        <v>8215747280</v>
      </c>
      <c r="F34" s="14">
        <f t="shared" si="0"/>
        <v>122557.24207888299</v>
      </c>
      <c r="G34" s="14">
        <f t="shared" si="1"/>
        <v>858.848764373824</v>
      </c>
      <c r="H34" s="14">
        <v>154200</v>
      </c>
      <c r="I34" s="30">
        <f t="shared" si="12"/>
        <v>0.24399999999999999</v>
      </c>
      <c r="J34" s="15">
        <v>96457504</v>
      </c>
      <c r="K34" s="16">
        <v>0.28339999999999999</v>
      </c>
      <c r="L34" s="14">
        <v>27336057</v>
      </c>
      <c r="M34" s="23">
        <f t="shared" si="2"/>
        <v>3.3272757873827881</v>
      </c>
      <c r="N34" s="4">
        <v>25500000</v>
      </c>
      <c r="O34" s="23">
        <f t="shared" si="3"/>
        <v>3.10379556855113</v>
      </c>
      <c r="P34" s="4">
        <f t="shared" si="4"/>
        <v>2665.6909889190883</v>
      </c>
      <c r="Q34" s="14">
        <v>829819</v>
      </c>
      <c r="R34" s="23">
        <f t="shared" si="5"/>
        <v>-0.35379556855113004</v>
      </c>
      <c r="S34" s="23">
        <f t="shared" si="6"/>
        <v>0</v>
      </c>
      <c r="T34" s="4">
        <f t="shared" si="7"/>
        <v>1073.5609554672799</v>
      </c>
      <c r="U34" s="4">
        <f t="shared" si="8"/>
        <v>-15230315.9</v>
      </c>
      <c r="V34" s="19">
        <v>6744804</v>
      </c>
      <c r="W34" s="19">
        <f t="shared" si="9"/>
        <v>1355752.353952907</v>
      </c>
      <c r="X34" s="20">
        <f t="shared" si="10"/>
        <v>-7959578.5460470933</v>
      </c>
      <c r="Y34" s="4">
        <f t="shared" si="11"/>
        <v>-5052883.5660470929</v>
      </c>
    </row>
    <row r="35" spans="1:25" x14ac:dyDescent="0.25">
      <c r="A35" t="s">
        <v>136</v>
      </c>
      <c r="B35">
        <v>32354</v>
      </c>
      <c r="C35" s="7">
        <v>9533</v>
      </c>
      <c r="D35" s="7">
        <v>53242</v>
      </c>
      <c r="E35" s="14">
        <v>5196961210</v>
      </c>
      <c r="F35" s="14">
        <f t="shared" si="0"/>
        <v>97610.180120957142</v>
      </c>
      <c r="G35" s="14">
        <f t="shared" si="1"/>
        <v>545.15485261722438</v>
      </c>
      <c r="H35" s="14">
        <v>161800</v>
      </c>
      <c r="I35" s="30">
        <f t="shared" si="12"/>
        <v>0.28499999999999998</v>
      </c>
      <c r="J35" s="15">
        <v>94351099</v>
      </c>
      <c r="K35" s="16">
        <v>0.28000000000000003</v>
      </c>
      <c r="L35" s="14">
        <v>26418308</v>
      </c>
      <c r="M35" s="23">
        <f t="shared" si="2"/>
        <v>5.0834145056087499</v>
      </c>
      <c r="N35" s="4">
        <v>20850000</v>
      </c>
      <c r="O35" s="23">
        <f t="shared" si="3"/>
        <v>4.0119599045458338</v>
      </c>
      <c r="P35" s="4">
        <f t="shared" si="4"/>
        <v>2187.1394104688975</v>
      </c>
      <c r="Q35" s="14">
        <v>5332526</v>
      </c>
      <c r="R35" s="23">
        <f t="shared" si="5"/>
        <v>-1.2619599045458338</v>
      </c>
      <c r="S35" s="23">
        <f t="shared" si="6"/>
        <v>0</v>
      </c>
      <c r="T35" s="4">
        <f t="shared" si="7"/>
        <v>681.44356577153053</v>
      </c>
      <c r="U35" s="4">
        <f t="shared" si="8"/>
        <v>-14353798.487500003</v>
      </c>
      <c r="V35" s="19">
        <v>8147061</v>
      </c>
      <c r="W35" s="19">
        <f t="shared" si="9"/>
        <v>5089130.4669619566</v>
      </c>
      <c r="X35" s="20">
        <f t="shared" si="10"/>
        <v>-6450133.020538046</v>
      </c>
      <c r="Y35" s="4">
        <f t="shared" si="11"/>
        <v>108223.65196195524</v>
      </c>
    </row>
    <row r="36" spans="1:25" x14ac:dyDescent="0.25">
      <c r="A36" t="s">
        <v>228</v>
      </c>
      <c r="B36">
        <v>17412</v>
      </c>
      <c r="C36" s="7">
        <v>9181</v>
      </c>
      <c r="D36" s="7">
        <v>67853</v>
      </c>
      <c r="E36" s="14">
        <v>11320628956</v>
      </c>
      <c r="F36" s="14">
        <f t="shared" si="0"/>
        <v>166840.5075088795</v>
      </c>
      <c r="G36" s="14">
        <f t="shared" si="1"/>
        <v>1233.0496629996733</v>
      </c>
      <c r="H36" s="14">
        <v>352100</v>
      </c>
      <c r="I36" s="30">
        <f t="shared" si="12"/>
        <v>0.93100000000000005</v>
      </c>
      <c r="J36" s="15">
        <v>89740278</v>
      </c>
      <c r="K36" s="16">
        <v>0.31930000000000003</v>
      </c>
      <c r="L36" s="14">
        <v>28654071</v>
      </c>
      <c r="M36" s="23">
        <f t="shared" si="2"/>
        <v>2.5311377231221042</v>
      </c>
      <c r="N36" s="4">
        <v>25600000</v>
      </c>
      <c r="O36" s="23">
        <f t="shared" si="3"/>
        <v>2.2613584545081169</v>
      </c>
      <c r="P36" s="4">
        <f t="shared" si="4"/>
        <v>2788.3672802526953</v>
      </c>
      <c r="Q36" s="14"/>
      <c r="R36" s="23">
        <f t="shared" si="5"/>
        <v>0.4886415454918831</v>
      </c>
      <c r="S36" s="23">
        <f t="shared" si="6"/>
        <v>0</v>
      </c>
      <c r="T36" s="4">
        <f t="shared" si="7"/>
        <v>1541.3120787495916</v>
      </c>
      <c r="U36" s="4">
        <f t="shared" si="8"/>
        <v>-11449213.804999996</v>
      </c>
      <c r="V36" s="19">
        <v>19165274</v>
      </c>
      <c r="W36" s="19">
        <f t="shared" si="9"/>
        <v>0</v>
      </c>
      <c r="X36" s="20">
        <f t="shared" si="10"/>
        <v>7716060.195000004</v>
      </c>
      <c r="Y36" s="4">
        <f t="shared" si="11"/>
        <v>2184330.5660000015</v>
      </c>
    </row>
    <row r="37" spans="1:25" x14ac:dyDescent="0.25">
      <c r="A37" t="s">
        <v>250</v>
      </c>
      <c r="B37">
        <v>27320</v>
      </c>
      <c r="C37" s="7">
        <v>8964</v>
      </c>
      <c r="D37" s="7">
        <v>48061</v>
      </c>
      <c r="E37" s="14">
        <v>6707599298</v>
      </c>
      <c r="F37" s="14">
        <f t="shared" si="0"/>
        <v>139564.28909094693</v>
      </c>
      <c r="G37" s="14">
        <f t="shared" si="1"/>
        <v>748.28193864346269</v>
      </c>
      <c r="H37" s="14">
        <v>252000</v>
      </c>
      <c r="I37" s="30">
        <f t="shared" si="12"/>
        <v>0.74099999999999999</v>
      </c>
      <c r="J37" s="15">
        <v>88479196</v>
      </c>
      <c r="K37" s="16">
        <v>0.28860000000000002</v>
      </c>
      <c r="L37" s="14">
        <v>25535096</v>
      </c>
      <c r="M37" s="23">
        <f t="shared" si="2"/>
        <v>3.8068904932370935</v>
      </c>
      <c r="N37" s="4">
        <v>22000000</v>
      </c>
      <c r="O37" s="23">
        <f t="shared" si="3"/>
        <v>3.2798619927340806</v>
      </c>
      <c r="P37" s="4">
        <f t="shared" si="4"/>
        <v>2454.2614904060688</v>
      </c>
      <c r="Q37" s="14">
        <v>1770307</v>
      </c>
      <c r="R37" s="23">
        <f t="shared" si="5"/>
        <v>-0.52986199273408063</v>
      </c>
      <c r="S37" s="23">
        <f t="shared" si="6"/>
        <v>0</v>
      </c>
      <c r="T37" s="4">
        <f t="shared" si="7"/>
        <v>935.35242330432834</v>
      </c>
      <c r="U37" s="4">
        <f t="shared" si="8"/>
        <v>-13615500.877499999</v>
      </c>
      <c r="V37" s="19">
        <v>19105048</v>
      </c>
      <c r="W37" s="19">
        <f t="shared" si="9"/>
        <v>2509334.4937694822</v>
      </c>
      <c r="X37" s="20">
        <f t="shared" si="10"/>
        <v>6228574.6162694823</v>
      </c>
      <c r="Y37" s="4">
        <f t="shared" si="11"/>
        <v>9782676.546769483</v>
      </c>
    </row>
    <row r="38" spans="1:25" x14ac:dyDescent="0.25">
      <c r="A38" t="s">
        <v>191</v>
      </c>
      <c r="B38">
        <v>27401</v>
      </c>
      <c r="C38" s="7">
        <v>8537</v>
      </c>
      <c r="D38" s="7">
        <v>66117</v>
      </c>
      <c r="E38" s="14">
        <v>11389113416</v>
      </c>
      <c r="F38" s="14">
        <f t="shared" si="0"/>
        <v>172256.95987416248</v>
      </c>
      <c r="G38" s="14">
        <f t="shared" si="1"/>
        <v>1334.0884872906174</v>
      </c>
      <c r="H38" s="14">
        <v>162100</v>
      </c>
      <c r="I38" s="30">
        <f t="shared" si="12"/>
        <v>0.28899999999999998</v>
      </c>
      <c r="J38" s="15">
        <v>84117117</v>
      </c>
      <c r="K38" s="16">
        <v>0.28910000000000002</v>
      </c>
      <c r="L38" s="14">
        <v>24318259</v>
      </c>
      <c r="M38" s="23">
        <f t="shared" si="2"/>
        <v>2.135219670904013</v>
      </c>
      <c r="N38" s="4">
        <v>23575000</v>
      </c>
      <c r="O38" s="23">
        <f t="shared" si="3"/>
        <v>2.0699591916330071</v>
      </c>
      <c r="P38" s="4">
        <f t="shared" si="4"/>
        <v>2761.5087267189874</v>
      </c>
      <c r="Q38" s="14"/>
      <c r="R38" s="23">
        <f t="shared" si="5"/>
        <v>0.68004080836699288</v>
      </c>
      <c r="S38" s="23">
        <f t="shared" si="6"/>
        <v>0</v>
      </c>
      <c r="T38" s="4">
        <f t="shared" si="7"/>
        <v>1667.6106091132715</v>
      </c>
      <c r="U38" s="4">
        <f t="shared" si="8"/>
        <v>-9338608.2299999967</v>
      </c>
      <c r="V38" s="19">
        <v>18716165</v>
      </c>
      <c r="W38" s="19">
        <f t="shared" si="9"/>
        <v>0</v>
      </c>
      <c r="X38" s="20">
        <f t="shared" si="10"/>
        <v>9377556.7700000033</v>
      </c>
      <c r="Y38" s="4">
        <f t="shared" si="11"/>
        <v>1632494.8759999992</v>
      </c>
    </row>
    <row r="39" spans="1:25" x14ac:dyDescent="0.25">
      <c r="A39" t="s">
        <v>145</v>
      </c>
      <c r="B39">
        <v>13161</v>
      </c>
      <c r="C39" s="7">
        <v>8240</v>
      </c>
      <c r="D39" s="7">
        <v>42491</v>
      </c>
      <c r="E39" s="14">
        <v>4490087475</v>
      </c>
      <c r="F39" s="14">
        <f t="shared" si="0"/>
        <v>105671.49455178744</v>
      </c>
      <c r="G39" s="14">
        <f t="shared" si="1"/>
        <v>544.91352851941747</v>
      </c>
      <c r="H39" s="14">
        <v>140000</v>
      </c>
      <c r="I39" s="30">
        <f t="shared" si="12"/>
        <v>0.18</v>
      </c>
      <c r="J39" s="15">
        <v>88819992</v>
      </c>
      <c r="K39" s="16">
        <v>0.28000000000000003</v>
      </c>
      <c r="L39" s="14">
        <v>24869598</v>
      </c>
      <c r="M39" s="23">
        <f t="shared" si="2"/>
        <v>5.538778061333872</v>
      </c>
      <c r="N39" s="4">
        <v>17429932</v>
      </c>
      <c r="O39" s="23">
        <f t="shared" si="3"/>
        <v>3.8818691388634918</v>
      </c>
      <c r="P39" s="4">
        <f t="shared" si="4"/>
        <v>2115.2830097087381</v>
      </c>
      <c r="Q39" s="14">
        <v>5584734</v>
      </c>
      <c r="R39" s="23">
        <f t="shared" si="5"/>
        <v>-1.1318691388634918</v>
      </c>
      <c r="S39" s="23">
        <f t="shared" si="6"/>
        <v>0</v>
      </c>
      <c r="T39" s="4">
        <f t="shared" si="7"/>
        <v>681.14191064927184</v>
      </c>
      <c r="U39" s="4">
        <f t="shared" si="8"/>
        <v>-11817322.65625</v>
      </c>
      <c r="V39" s="19">
        <v>5608078</v>
      </c>
      <c r="W39" s="19">
        <f t="shared" si="9"/>
        <v>4401356.4079301115</v>
      </c>
      <c r="X39" s="20">
        <f t="shared" si="10"/>
        <v>-7392622.2483198885</v>
      </c>
      <c r="Y39" s="4">
        <f t="shared" si="11"/>
        <v>-2310430.8045698889</v>
      </c>
    </row>
    <row r="40" spans="1:25" x14ac:dyDescent="0.25">
      <c r="A40" t="s">
        <v>118</v>
      </c>
      <c r="B40">
        <v>31004</v>
      </c>
      <c r="C40" s="7">
        <v>8207</v>
      </c>
      <c r="D40" s="7">
        <v>44284</v>
      </c>
      <c r="E40" s="14">
        <v>4736853377</v>
      </c>
      <c r="F40" s="14">
        <f t="shared" si="0"/>
        <v>106965.34588113088</v>
      </c>
      <c r="G40" s="14">
        <f t="shared" si="1"/>
        <v>577.17233788229555</v>
      </c>
      <c r="H40" s="14">
        <v>124600</v>
      </c>
      <c r="I40" s="30">
        <f t="shared" si="12"/>
        <v>0.129</v>
      </c>
      <c r="J40" s="15">
        <v>81556918</v>
      </c>
      <c r="K40" s="16">
        <v>0.28000000000000003</v>
      </c>
      <c r="L40" s="14">
        <v>22835937</v>
      </c>
      <c r="M40" s="23">
        <f t="shared" si="2"/>
        <v>4.8209085615528862</v>
      </c>
      <c r="N40" s="4">
        <v>13125000</v>
      </c>
      <c r="O40" s="23">
        <f t="shared" si="3"/>
        <v>2.7708267399048099</v>
      </c>
      <c r="P40" s="4">
        <f t="shared" si="4"/>
        <v>1599.2445473376386</v>
      </c>
      <c r="Q40" s="14">
        <v>4278176</v>
      </c>
      <c r="R40" s="23">
        <f t="shared" si="5"/>
        <v>-2.0826739904809877E-2</v>
      </c>
      <c r="S40" s="23">
        <f t="shared" si="6"/>
        <v>0</v>
      </c>
      <c r="T40" s="4">
        <f t="shared" si="7"/>
        <v>721.4654223528695</v>
      </c>
      <c r="U40" s="4">
        <f t="shared" si="8"/>
        <v>-7203933.2787499987</v>
      </c>
      <c r="V40" s="19">
        <v>18149938</v>
      </c>
      <c r="W40" s="19">
        <f t="shared" si="9"/>
        <v>4052794.5559391608</v>
      </c>
      <c r="X40" s="20">
        <f t="shared" si="10"/>
        <v>10720623.277189162</v>
      </c>
      <c r="Y40" s="4">
        <f t="shared" si="11"/>
        <v>10819276.490439162</v>
      </c>
    </row>
    <row r="41" spans="1:25" x14ac:dyDescent="0.25">
      <c r="A41" t="s">
        <v>284</v>
      </c>
      <c r="B41">
        <v>4246</v>
      </c>
      <c r="C41" s="7">
        <v>7839</v>
      </c>
      <c r="D41" s="7">
        <v>44430</v>
      </c>
      <c r="E41" s="14">
        <v>4472727672</v>
      </c>
      <c r="F41" s="14">
        <f t="shared" si="0"/>
        <v>100669.09007427414</v>
      </c>
      <c r="G41" s="14">
        <f t="shared" si="1"/>
        <v>570.57375583620353</v>
      </c>
      <c r="H41" s="14">
        <v>226500</v>
      </c>
      <c r="I41" s="30">
        <f t="shared" si="12"/>
        <v>0.63900000000000001</v>
      </c>
      <c r="J41" s="15">
        <v>84153728</v>
      </c>
      <c r="K41" s="16">
        <v>0.28000000000000003</v>
      </c>
      <c r="L41" s="14">
        <v>23563044</v>
      </c>
      <c r="M41" s="23">
        <f t="shared" si="2"/>
        <v>5.2681597736228101</v>
      </c>
      <c r="N41" s="4">
        <v>12163000</v>
      </c>
      <c r="O41" s="23">
        <f t="shared" si="3"/>
        <v>2.7193696759456989</v>
      </c>
      <c r="P41" s="4">
        <f t="shared" si="4"/>
        <v>1551.6009695114174</v>
      </c>
      <c r="Q41" s="14">
        <v>4946108</v>
      </c>
      <c r="R41" s="23">
        <f t="shared" si="5"/>
        <v>3.0630324054301106E-2</v>
      </c>
      <c r="S41" s="23">
        <f t="shared" si="6"/>
        <v>0</v>
      </c>
      <c r="T41" s="4">
        <f t="shared" si="7"/>
        <v>713.2171947952545</v>
      </c>
      <c r="U41" s="4">
        <f t="shared" si="8"/>
        <v>-6572090.4100000001</v>
      </c>
      <c r="V41" s="26">
        <v>8485525</v>
      </c>
      <c r="W41" s="19">
        <f t="shared" si="9"/>
        <v>3935726.0322597576</v>
      </c>
      <c r="X41" s="20">
        <f t="shared" si="10"/>
        <v>903052.62225975748</v>
      </c>
      <c r="Y41" s="4">
        <f t="shared" si="11"/>
        <v>766051.52425975772</v>
      </c>
    </row>
    <row r="42" spans="1:25" x14ac:dyDescent="0.25">
      <c r="A42" t="s">
        <v>254</v>
      </c>
      <c r="B42">
        <v>17409</v>
      </c>
      <c r="C42" s="7">
        <v>7745</v>
      </c>
      <c r="D42" s="7">
        <v>40210</v>
      </c>
      <c r="E42" s="14">
        <v>5880286701</v>
      </c>
      <c r="F42" s="14">
        <f t="shared" si="0"/>
        <v>146239.41061924896</v>
      </c>
      <c r="G42" s="14">
        <f t="shared" si="1"/>
        <v>759.23650109748223</v>
      </c>
      <c r="H42" s="14">
        <v>326800</v>
      </c>
      <c r="I42" s="30">
        <f t="shared" si="12"/>
        <v>0.91400000000000003</v>
      </c>
      <c r="J42" s="15">
        <v>76176836</v>
      </c>
      <c r="K42" s="16">
        <v>0.28890000000000005</v>
      </c>
      <c r="L42" s="14">
        <v>22007488</v>
      </c>
      <c r="M42" s="23">
        <f t="shared" si="2"/>
        <v>3.7425875844212513</v>
      </c>
      <c r="N42" s="4">
        <v>17670085</v>
      </c>
      <c r="O42" s="23">
        <f t="shared" si="3"/>
        <v>3.0049699782486847</v>
      </c>
      <c r="P42" s="4">
        <f t="shared" si="4"/>
        <v>2281.4828921885087</v>
      </c>
      <c r="Q42" s="14">
        <v>1764553</v>
      </c>
      <c r="R42" s="23">
        <f t="shared" si="5"/>
        <v>-0.25496997824868473</v>
      </c>
      <c r="S42" s="23">
        <f t="shared" si="6"/>
        <v>0</v>
      </c>
      <c r="T42" s="4">
        <f t="shared" si="7"/>
        <v>949.04562637185279</v>
      </c>
      <c r="U42" s="4">
        <f t="shared" si="8"/>
        <v>-10319726.623749999</v>
      </c>
      <c r="V42" s="19">
        <v>17042566</v>
      </c>
      <c r="W42" s="19">
        <f t="shared" si="9"/>
        <v>2062040.2580658339</v>
      </c>
      <c r="X42" s="20">
        <f t="shared" si="10"/>
        <v>7020326.6343158353</v>
      </c>
      <c r="Y42" s="4">
        <f t="shared" si="11"/>
        <v>8519623.2065658346</v>
      </c>
    </row>
    <row r="43" spans="1:25" x14ac:dyDescent="0.25">
      <c r="A43" t="s">
        <v>82</v>
      </c>
      <c r="B43">
        <v>27402</v>
      </c>
      <c r="C43" s="7">
        <v>7610</v>
      </c>
      <c r="D43" s="7">
        <v>51886</v>
      </c>
      <c r="E43" s="14">
        <v>3629922939</v>
      </c>
      <c r="F43" s="14">
        <f t="shared" si="0"/>
        <v>69959.583297999459</v>
      </c>
      <c r="G43" s="14">
        <f t="shared" si="1"/>
        <v>476.99381590013144</v>
      </c>
      <c r="H43" s="14">
        <v>196500</v>
      </c>
      <c r="I43" s="30">
        <f t="shared" si="12"/>
        <v>0.48899999999999999</v>
      </c>
      <c r="J43" s="15">
        <v>83277134</v>
      </c>
      <c r="K43" s="16">
        <v>0.28970000000000001</v>
      </c>
      <c r="L43" s="14">
        <v>24125386</v>
      </c>
      <c r="M43" s="23">
        <f t="shared" si="2"/>
        <v>6.6462529385393108</v>
      </c>
      <c r="N43" s="4">
        <v>17993905</v>
      </c>
      <c r="O43" s="23">
        <f t="shared" si="3"/>
        <v>4.957103856578593</v>
      </c>
      <c r="P43" s="4">
        <f t="shared" si="4"/>
        <v>2364.5078843626807</v>
      </c>
      <c r="Q43" s="14">
        <v>6076805</v>
      </c>
      <c r="R43" s="23">
        <f t="shared" si="5"/>
        <v>-2.207103856578593</v>
      </c>
      <c r="S43" s="23">
        <f t="shared" si="6"/>
        <v>0</v>
      </c>
      <c r="T43" s="4">
        <f t="shared" si="7"/>
        <v>596.24226987516431</v>
      </c>
      <c r="U43" s="4">
        <f t="shared" si="8"/>
        <v>-13456501.32625</v>
      </c>
      <c r="V43" s="19">
        <v>16544794</v>
      </c>
      <c r="W43" s="19">
        <f t="shared" si="9"/>
        <v>4710931.2012846675</v>
      </c>
      <c r="X43" s="20">
        <f t="shared" si="10"/>
        <v>1722418.8750346676</v>
      </c>
      <c r="Y43" s="4">
        <f t="shared" si="11"/>
        <v>9734035.7927846685</v>
      </c>
    </row>
    <row r="44" spans="1:25" x14ac:dyDescent="0.25">
      <c r="A44" t="s">
        <v>150</v>
      </c>
      <c r="B44">
        <v>29320</v>
      </c>
      <c r="C44" s="7">
        <v>6728</v>
      </c>
      <c r="D44" s="7">
        <v>38443</v>
      </c>
      <c r="E44" s="14">
        <v>3634389865</v>
      </c>
      <c r="F44" s="14">
        <f t="shared" si="0"/>
        <v>94539.704627630519</v>
      </c>
      <c r="G44" s="14">
        <f t="shared" si="1"/>
        <v>540.18874331153393</v>
      </c>
      <c r="H44" s="14">
        <v>292600</v>
      </c>
      <c r="I44" s="30">
        <f t="shared" si="12"/>
        <v>0.85</v>
      </c>
      <c r="J44" s="15">
        <v>72406333</v>
      </c>
      <c r="K44" s="16">
        <v>0.28000000000000003</v>
      </c>
      <c r="L44" s="14">
        <v>20273773</v>
      </c>
      <c r="M44" s="23">
        <f t="shared" si="2"/>
        <v>5.5783154127852494</v>
      </c>
      <c r="N44" s="4">
        <v>14572812</v>
      </c>
      <c r="O44" s="23">
        <f t="shared" si="3"/>
        <v>4.0096997133795389</v>
      </c>
      <c r="P44" s="4">
        <f t="shared" si="4"/>
        <v>2165.994649227111</v>
      </c>
      <c r="Q44" s="14">
        <v>4328248</v>
      </c>
      <c r="R44" s="23">
        <f t="shared" si="5"/>
        <v>-1.2596997133795389</v>
      </c>
      <c r="S44" s="23">
        <f t="shared" si="6"/>
        <v>0</v>
      </c>
      <c r="T44" s="4">
        <f t="shared" si="7"/>
        <v>675.23592913941729</v>
      </c>
      <c r="U44" s="4">
        <f t="shared" si="8"/>
        <v>-10029824.668750001</v>
      </c>
      <c r="V44" s="19">
        <v>5648513</v>
      </c>
      <c r="W44" s="19">
        <f t="shared" si="9"/>
        <v>3633464.3164810427</v>
      </c>
      <c r="X44" s="20">
        <f t="shared" si="10"/>
        <v>-5076095.3522689585</v>
      </c>
      <c r="Y44" s="4">
        <f t="shared" si="11"/>
        <v>-497855.48101895768</v>
      </c>
    </row>
    <row r="45" spans="1:25" x14ac:dyDescent="0.25">
      <c r="A45" t="s">
        <v>124</v>
      </c>
      <c r="B45">
        <v>8122</v>
      </c>
      <c r="C45" s="7">
        <v>6653</v>
      </c>
      <c r="D45" s="7">
        <v>45937</v>
      </c>
      <c r="E45" s="14">
        <v>4827677418</v>
      </c>
      <c r="F45" s="14">
        <f t="shared" si="0"/>
        <v>105093.44140888608</v>
      </c>
      <c r="G45" s="14">
        <f t="shared" si="1"/>
        <v>725.6391730046596</v>
      </c>
      <c r="H45" s="14">
        <v>108400</v>
      </c>
      <c r="I45" s="30">
        <f t="shared" si="12"/>
        <v>6.4000000000000001E-2</v>
      </c>
      <c r="J45" s="15">
        <v>70039424</v>
      </c>
      <c r="K45" s="16">
        <v>0.28000000000000003</v>
      </c>
      <c r="L45" s="14">
        <v>19611039</v>
      </c>
      <c r="M45" s="23">
        <f t="shared" si="2"/>
        <v>4.0622098997087539</v>
      </c>
      <c r="N45" s="4">
        <v>15433902</v>
      </c>
      <c r="O45" s="23">
        <f t="shared" si="3"/>
        <v>3.1969621546076552</v>
      </c>
      <c r="P45" s="4">
        <f t="shared" si="4"/>
        <v>2319.8409739966937</v>
      </c>
      <c r="Q45" s="14">
        <v>2505764</v>
      </c>
      <c r="R45" s="23">
        <f t="shared" si="5"/>
        <v>-0.4469621546076552</v>
      </c>
      <c r="S45" s="23">
        <f t="shared" si="6"/>
        <v>0</v>
      </c>
      <c r="T45" s="4">
        <f t="shared" si="7"/>
        <v>907.04896625582444</v>
      </c>
      <c r="U45" s="4">
        <f t="shared" si="8"/>
        <v>-9399305.2275000028</v>
      </c>
      <c r="V45" s="19">
        <v>6109532</v>
      </c>
      <c r="W45" s="19">
        <f t="shared" si="9"/>
        <v>2050708.3422970616</v>
      </c>
      <c r="X45" s="20">
        <f t="shared" si="10"/>
        <v>-3744828.8852029415</v>
      </c>
      <c r="Y45" s="4">
        <f t="shared" si="11"/>
        <v>-1587039.7847029394</v>
      </c>
    </row>
    <row r="46" spans="1:25" x14ac:dyDescent="0.25">
      <c r="A46" t="s">
        <v>251</v>
      </c>
      <c r="B46">
        <v>39201</v>
      </c>
      <c r="C46" s="7">
        <v>6652</v>
      </c>
      <c r="D46" s="7">
        <v>25079</v>
      </c>
      <c r="E46" s="14">
        <v>1394924036</v>
      </c>
      <c r="F46" s="14">
        <f t="shared" si="0"/>
        <v>55621.198452888872</v>
      </c>
      <c r="G46" s="14">
        <f t="shared" si="1"/>
        <v>209.69994527961515</v>
      </c>
      <c r="H46" s="14">
        <v>135200</v>
      </c>
      <c r="I46" s="30">
        <f t="shared" si="12"/>
        <v>0.153</v>
      </c>
      <c r="J46" s="15">
        <v>79036951</v>
      </c>
      <c r="K46" s="16">
        <v>0.28000000000000003</v>
      </c>
      <c r="L46" s="14">
        <v>22130346</v>
      </c>
      <c r="M46" s="23">
        <f t="shared" si="2"/>
        <v>15.864911227323635</v>
      </c>
      <c r="N46" s="4">
        <v>2582904</v>
      </c>
      <c r="O46" s="23">
        <f t="shared" si="3"/>
        <v>1.8516449163831026</v>
      </c>
      <c r="P46" s="4">
        <f t="shared" si="4"/>
        <v>388.28983764281418</v>
      </c>
      <c r="Q46" s="14">
        <v>8863085</v>
      </c>
      <c r="R46" s="23">
        <f t="shared" si="5"/>
        <v>0.89835508361689742</v>
      </c>
      <c r="S46" s="23">
        <f t="shared" si="6"/>
        <v>0</v>
      </c>
      <c r="T46" s="4">
        <f t="shared" si="7"/>
        <v>262.1249315995189</v>
      </c>
      <c r="U46" s="4">
        <f t="shared" si="8"/>
        <v>-839248.95499999996</v>
      </c>
      <c r="V46" s="19">
        <v>7427042</v>
      </c>
      <c r="W46" s="19">
        <f t="shared" si="9"/>
        <v>6340434.7826912757</v>
      </c>
      <c r="X46" s="20">
        <f t="shared" si="10"/>
        <v>4065142.8276912756</v>
      </c>
      <c r="Y46" s="4">
        <f t="shared" si="11"/>
        <v>2812005.7286912757</v>
      </c>
    </row>
    <row r="47" spans="1:25" x14ac:dyDescent="0.25">
      <c r="A47" t="s">
        <v>265</v>
      </c>
      <c r="B47">
        <v>34033</v>
      </c>
      <c r="C47" s="7">
        <v>6620</v>
      </c>
      <c r="D47" s="7">
        <v>40430</v>
      </c>
      <c r="E47" s="14">
        <v>4741138659</v>
      </c>
      <c r="F47" s="14">
        <f t="shared" si="0"/>
        <v>117267.83722483304</v>
      </c>
      <c r="G47" s="14">
        <f t="shared" si="1"/>
        <v>716.18408746223554</v>
      </c>
      <c r="H47" s="14">
        <v>252800</v>
      </c>
      <c r="I47" s="30">
        <f t="shared" si="12"/>
        <v>0.748</v>
      </c>
      <c r="J47" s="15">
        <v>65753140</v>
      </c>
      <c r="K47" s="16">
        <v>0.28000000000000003</v>
      </c>
      <c r="L47" s="14">
        <v>18410879</v>
      </c>
      <c r="M47" s="23">
        <f t="shared" si="2"/>
        <v>3.8832188476603675</v>
      </c>
      <c r="N47" s="4">
        <v>15298000</v>
      </c>
      <c r="O47" s="23">
        <f t="shared" si="3"/>
        <v>3.2266510431961617</v>
      </c>
      <c r="P47" s="4">
        <f t="shared" si="4"/>
        <v>2310.8761329305139</v>
      </c>
      <c r="Q47" s="14">
        <v>1787761</v>
      </c>
      <c r="R47" s="23">
        <f t="shared" si="5"/>
        <v>-0.47665104319616169</v>
      </c>
      <c r="S47" s="23">
        <f t="shared" si="6"/>
        <v>0</v>
      </c>
      <c r="T47" s="4">
        <f t="shared" si="7"/>
        <v>895.23010932779459</v>
      </c>
      <c r="U47" s="4">
        <f t="shared" si="8"/>
        <v>-9371576.6762500014</v>
      </c>
      <c r="V47" s="19">
        <v>4781424</v>
      </c>
      <c r="W47" s="19">
        <f t="shared" si="9"/>
        <v>2118777.3165561105</v>
      </c>
      <c r="X47" s="20">
        <f t="shared" si="10"/>
        <v>-4259136.3596938904</v>
      </c>
      <c r="Y47" s="4">
        <f t="shared" si="11"/>
        <v>-1999267.6719438895</v>
      </c>
    </row>
    <row r="48" spans="1:25" x14ac:dyDescent="0.25">
      <c r="A48" t="s">
        <v>21</v>
      </c>
      <c r="B48">
        <v>6117</v>
      </c>
      <c r="C48" s="7">
        <v>6592</v>
      </c>
      <c r="D48" s="7">
        <v>31327</v>
      </c>
      <c r="E48" s="14">
        <v>4721388134</v>
      </c>
      <c r="F48" s="14">
        <f t="shared" si="0"/>
        <v>150713.06330002873</v>
      </c>
      <c r="G48" s="14">
        <f t="shared" si="1"/>
        <v>716.22999605582527</v>
      </c>
      <c r="H48" s="14">
        <v>298400</v>
      </c>
      <c r="I48" s="30">
        <f t="shared" si="12"/>
        <v>0.86299999999999999</v>
      </c>
      <c r="J48" s="15">
        <v>62324048</v>
      </c>
      <c r="K48" s="16">
        <v>0.28000000000000003</v>
      </c>
      <c r="L48" s="14">
        <v>17450733</v>
      </c>
      <c r="M48" s="23">
        <f t="shared" si="2"/>
        <v>3.6961021853578457</v>
      </c>
      <c r="N48" s="4">
        <v>12750000</v>
      </c>
      <c r="O48" s="23">
        <f t="shared" si="3"/>
        <v>2.7004769864573901</v>
      </c>
      <c r="P48" s="4">
        <f t="shared" si="4"/>
        <v>1934.1626213592233</v>
      </c>
      <c r="Q48" s="14">
        <v>1614291</v>
      </c>
      <c r="R48" s="23">
        <f t="shared" si="5"/>
        <v>4.9523013542609906E-2</v>
      </c>
      <c r="S48" s="23">
        <f t="shared" si="6"/>
        <v>0</v>
      </c>
      <c r="T48" s="4">
        <f t="shared" si="7"/>
        <v>895.28749506978158</v>
      </c>
      <c r="U48" s="4">
        <f t="shared" si="8"/>
        <v>-6848264.8324999996</v>
      </c>
      <c r="V48" s="19">
        <v>12120263</v>
      </c>
      <c r="W48" s="19">
        <f t="shared" si="9"/>
        <v>2109437.4338440904</v>
      </c>
      <c r="X48" s="20">
        <f t="shared" si="10"/>
        <v>5767144.6013440909</v>
      </c>
      <c r="Y48" s="4">
        <f t="shared" si="11"/>
        <v>5533327.232844091</v>
      </c>
    </row>
    <row r="49" spans="1:25" x14ac:dyDescent="0.25">
      <c r="A49" t="s">
        <v>142</v>
      </c>
      <c r="B49">
        <v>31103</v>
      </c>
      <c r="C49" s="7">
        <v>6592</v>
      </c>
      <c r="D49" s="7">
        <v>39544</v>
      </c>
      <c r="E49" s="14">
        <v>5125146277</v>
      </c>
      <c r="F49" s="14">
        <f t="shared" si="0"/>
        <v>129606.1672314384</v>
      </c>
      <c r="G49" s="14">
        <f t="shared" si="1"/>
        <v>777.47971435072816</v>
      </c>
      <c r="H49" s="14">
        <v>215000</v>
      </c>
      <c r="I49" s="30">
        <f t="shared" si="12"/>
        <v>0.58499999999999996</v>
      </c>
      <c r="J49" s="15">
        <v>63853557</v>
      </c>
      <c r="K49" s="16">
        <v>0.28000000000000003</v>
      </c>
      <c r="L49" s="14">
        <v>17878996</v>
      </c>
      <c r="M49" s="23">
        <f t="shared" si="2"/>
        <v>3.488485017536993</v>
      </c>
      <c r="N49" s="4">
        <v>17000000</v>
      </c>
      <c r="O49" s="23">
        <f t="shared" si="3"/>
        <v>3.3169784980168284</v>
      </c>
      <c r="P49" s="4">
        <f t="shared" si="4"/>
        <v>2578.8834951456311</v>
      </c>
      <c r="Q49" s="14">
        <v>1235263</v>
      </c>
      <c r="R49" s="23">
        <f t="shared" si="5"/>
        <v>-0.56697849801682842</v>
      </c>
      <c r="S49" s="23">
        <f t="shared" si="6"/>
        <v>0</v>
      </c>
      <c r="T49" s="4">
        <f t="shared" si="7"/>
        <v>971.84964293841028</v>
      </c>
      <c r="U49" s="4">
        <f t="shared" si="8"/>
        <v>-10593567.153750001</v>
      </c>
      <c r="V49" s="19">
        <v>13725817</v>
      </c>
      <c r="W49" s="19">
        <f t="shared" si="9"/>
        <v>1604739.7550940898</v>
      </c>
      <c r="X49" s="20">
        <f t="shared" si="10"/>
        <v>3501726.601344089</v>
      </c>
      <c r="Y49" s="4">
        <f t="shared" si="11"/>
        <v>6407574.3395940885</v>
      </c>
    </row>
    <row r="50" spans="1:25" x14ac:dyDescent="0.25">
      <c r="A50" t="s">
        <v>232</v>
      </c>
      <c r="B50">
        <v>17410</v>
      </c>
      <c r="C50" s="7">
        <v>6532</v>
      </c>
      <c r="D50" s="7">
        <v>39348</v>
      </c>
      <c r="E50" s="14">
        <v>7839194082</v>
      </c>
      <c r="F50" s="14">
        <f t="shared" si="0"/>
        <v>199227.25632814883</v>
      </c>
      <c r="G50" s="14">
        <f t="shared" si="1"/>
        <v>1200.1215679730556</v>
      </c>
      <c r="H50" s="14">
        <v>408400</v>
      </c>
      <c r="I50" s="30">
        <f t="shared" si="12"/>
        <v>0.96499999999999997</v>
      </c>
      <c r="J50" s="15">
        <v>60724459</v>
      </c>
      <c r="K50" s="16">
        <v>0.2883</v>
      </c>
      <c r="L50" s="14">
        <v>17506862</v>
      </c>
      <c r="M50" s="23">
        <f t="shared" si="2"/>
        <v>2.2332476804214427</v>
      </c>
      <c r="N50" s="4">
        <v>17500000</v>
      </c>
      <c r="O50" s="23">
        <f t="shared" si="3"/>
        <v>2.2323723353377232</v>
      </c>
      <c r="P50" s="4">
        <f t="shared" si="4"/>
        <v>2679.1181873851806</v>
      </c>
      <c r="Q50" s="14"/>
      <c r="R50" s="23">
        <f t="shared" si="5"/>
        <v>0.51762766466227683</v>
      </c>
      <c r="S50" s="23">
        <f t="shared" si="6"/>
        <v>0</v>
      </c>
      <c r="T50" s="4">
        <f t="shared" si="7"/>
        <v>1500.1519599663195</v>
      </c>
      <c r="U50" s="4">
        <f t="shared" si="8"/>
        <v>-7701007.397499999</v>
      </c>
      <c r="V50" s="19">
        <v>14083891</v>
      </c>
      <c r="W50" s="19">
        <f t="shared" si="9"/>
        <v>0</v>
      </c>
      <c r="X50" s="20">
        <f t="shared" si="10"/>
        <v>6382883.602500001</v>
      </c>
      <c r="Y50" s="4">
        <f t="shared" si="11"/>
        <v>2325099.8769999999</v>
      </c>
    </row>
    <row r="51" spans="1:25" x14ac:dyDescent="0.25">
      <c r="A51" t="s">
        <v>161</v>
      </c>
      <c r="B51">
        <v>18400</v>
      </c>
      <c r="C51" s="7">
        <v>5938</v>
      </c>
      <c r="D51" s="7">
        <v>48324</v>
      </c>
      <c r="E51" s="14">
        <v>6853249787</v>
      </c>
      <c r="F51" s="14">
        <f t="shared" si="0"/>
        <v>141818.76059514942</v>
      </c>
      <c r="G51" s="14">
        <f t="shared" si="1"/>
        <v>1154.1343528123948</v>
      </c>
      <c r="H51" s="14">
        <v>145100</v>
      </c>
      <c r="I51" s="30">
        <f t="shared" si="12"/>
        <v>0.19700000000000001</v>
      </c>
      <c r="J51" s="15">
        <v>62841173</v>
      </c>
      <c r="K51" s="16">
        <v>0.28000000000000003</v>
      </c>
      <c r="L51" s="14">
        <v>17595528</v>
      </c>
      <c r="M51" s="23">
        <f t="shared" si="2"/>
        <v>2.56747215509015</v>
      </c>
      <c r="N51" s="4">
        <v>17450000</v>
      </c>
      <c r="O51" s="23">
        <f t="shared" si="3"/>
        <v>2.5462372658736419</v>
      </c>
      <c r="P51" s="4">
        <f t="shared" si="4"/>
        <v>2938.6998989558774</v>
      </c>
      <c r="Q51" s="14"/>
      <c r="R51" s="23">
        <f t="shared" si="5"/>
        <v>0.20376273412635815</v>
      </c>
      <c r="S51" s="23">
        <f t="shared" si="6"/>
        <v>0</v>
      </c>
      <c r="T51" s="4">
        <f t="shared" si="7"/>
        <v>1442.6679410154936</v>
      </c>
      <c r="U51" s="4">
        <f t="shared" si="8"/>
        <v>-8883437.7662499975</v>
      </c>
      <c r="V51" s="19">
        <v>7695748</v>
      </c>
      <c r="W51" s="19">
        <f t="shared" si="9"/>
        <v>0</v>
      </c>
      <c r="X51" s="20">
        <f t="shared" si="10"/>
        <v>-1187689.7662499975</v>
      </c>
      <c r="Y51" s="4">
        <f t="shared" si="11"/>
        <v>-2584126.6804999993</v>
      </c>
    </row>
    <row r="52" spans="1:25" x14ac:dyDescent="0.25">
      <c r="A52" t="s">
        <v>277</v>
      </c>
      <c r="B52">
        <v>36140</v>
      </c>
      <c r="C52" s="7">
        <v>5870</v>
      </c>
      <c r="D52" s="7">
        <v>38867</v>
      </c>
      <c r="E52" s="14">
        <v>3269165560</v>
      </c>
      <c r="F52" s="14">
        <f t="shared" si="0"/>
        <v>84111.600072040543</v>
      </c>
      <c r="G52" s="14">
        <f t="shared" si="1"/>
        <v>556.92769335604771</v>
      </c>
      <c r="H52" s="14">
        <v>197400</v>
      </c>
      <c r="I52" s="30">
        <f t="shared" si="12"/>
        <v>0.49299999999999999</v>
      </c>
      <c r="J52" s="15">
        <v>62584972</v>
      </c>
      <c r="K52" s="16">
        <v>0.28000000000000003</v>
      </c>
      <c r="L52" s="14">
        <v>17523792</v>
      </c>
      <c r="M52" s="23">
        <f t="shared" si="2"/>
        <v>5.3603256483590265</v>
      </c>
      <c r="N52" s="4">
        <v>11234122</v>
      </c>
      <c r="O52" s="23">
        <f t="shared" si="3"/>
        <v>3.4363882140003947</v>
      </c>
      <c r="P52" s="4">
        <f t="shared" si="4"/>
        <v>1913.8197614991482</v>
      </c>
      <c r="Q52" s="14">
        <v>3635941</v>
      </c>
      <c r="R52" s="23">
        <f t="shared" si="5"/>
        <v>-0.68638821400039474</v>
      </c>
      <c r="S52" s="23">
        <f t="shared" si="6"/>
        <v>0</v>
      </c>
      <c r="T52" s="4">
        <f t="shared" si="7"/>
        <v>696.15961669505964</v>
      </c>
      <c r="U52" s="4">
        <f t="shared" si="8"/>
        <v>-7147665.0499999998</v>
      </c>
      <c r="V52" s="19">
        <v>5499594</v>
      </c>
      <c r="W52" s="19">
        <f t="shared" si="9"/>
        <v>3047278.3609662931</v>
      </c>
      <c r="X52" s="20">
        <f t="shared" si="10"/>
        <v>-2236733.6890337067</v>
      </c>
      <c r="Y52" s="4">
        <f t="shared" si="11"/>
        <v>7183.0209662937559</v>
      </c>
    </row>
    <row r="53" spans="1:25" x14ac:dyDescent="0.25">
      <c r="A53" t="s">
        <v>64</v>
      </c>
      <c r="B53">
        <v>9206</v>
      </c>
      <c r="C53" s="7">
        <v>5815</v>
      </c>
      <c r="D53" s="7">
        <v>31589</v>
      </c>
      <c r="E53" s="14">
        <v>3719143224</v>
      </c>
      <c r="F53" s="14">
        <f t="shared" si="0"/>
        <v>117735.38966095792</v>
      </c>
      <c r="G53" s="14">
        <f t="shared" si="1"/>
        <v>639.5775105760963</v>
      </c>
      <c r="H53" s="14">
        <v>216700</v>
      </c>
      <c r="I53" s="30">
        <f t="shared" si="12"/>
        <v>0.60199999999999998</v>
      </c>
      <c r="J53" s="15">
        <v>60096780</v>
      </c>
      <c r="K53" s="16">
        <v>0.28000000000000003</v>
      </c>
      <c r="L53" s="14">
        <v>16827098</v>
      </c>
      <c r="M53" s="23">
        <f t="shared" si="2"/>
        <v>4.5244554959360181</v>
      </c>
      <c r="N53" s="4">
        <v>9349641</v>
      </c>
      <c r="O53" s="23">
        <f t="shared" si="3"/>
        <v>2.5139233519338111</v>
      </c>
      <c r="P53" s="4">
        <f t="shared" si="4"/>
        <v>1607.8488392089423</v>
      </c>
      <c r="Q53" s="14">
        <v>2733878</v>
      </c>
      <c r="R53" s="23">
        <f t="shared" si="5"/>
        <v>0.23607664806618889</v>
      </c>
      <c r="S53" s="23">
        <f t="shared" si="6"/>
        <v>0</v>
      </c>
      <c r="T53" s="4">
        <f t="shared" si="7"/>
        <v>799.47188822012038</v>
      </c>
      <c r="U53" s="4">
        <f t="shared" si="8"/>
        <v>-4700711.9700000007</v>
      </c>
      <c r="V53" s="19">
        <v>6667555</v>
      </c>
      <c r="W53" s="19">
        <f t="shared" si="9"/>
        <v>2417965.4901480409</v>
      </c>
      <c r="X53" s="20">
        <f t="shared" si="10"/>
        <v>1650930.5201480407</v>
      </c>
      <c r="Y53" s="4">
        <f t="shared" si="11"/>
        <v>772927.65414804174</v>
      </c>
    </row>
    <row r="54" spans="1:25" x14ac:dyDescent="0.25">
      <c r="A54" t="s">
        <v>167</v>
      </c>
      <c r="B54">
        <v>15201</v>
      </c>
      <c r="C54" s="7">
        <v>5616</v>
      </c>
      <c r="D54" s="7">
        <v>40138</v>
      </c>
      <c r="E54" s="14">
        <v>3459038054</v>
      </c>
      <c r="F54" s="14">
        <f t="shared" si="0"/>
        <v>86178.635059046297</v>
      </c>
      <c r="G54" s="14">
        <f t="shared" si="1"/>
        <v>615.92557941595442</v>
      </c>
      <c r="H54" s="14">
        <v>384400</v>
      </c>
      <c r="I54" s="30">
        <f t="shared" si="12"/>
        <v>0.95499999999999996</v>
      </c>
      <c r="J54" s="15">
        <v>57035772</v>
      </c>
      <c r="K54" s="16">
        <v>0.28000000000000003</v>
      </c>
      <c r="L54" s="14">
        <v>15970016</v>
      </c>
      <c r="M54" s="23">
        <f t="shared" si="2"/>
        <v>4.6168951456120642</v>
      </c>
      <c r="N54" s="4">
        <v>7950000</v>
      </c>
      <c r="O54" s="23">
        <f t="shared" si="3"/>
        <v>2.2983268399741057</v>
      </c>
      <c r="P54" s="4">
        <f t="shared" si="4"/>
        <v>1415.5982905982905</v>
      </c>
      <c r="Q54" s="14">
        <v>2746322</v>
      </c>
      <c r="R54" s="23">
        <f t="shared" si="5"/>
        <v>0.4516731600258943</v>
      </c>
      <c r="S54" s="23">
        <f t="shared" si="6"/>
        <v>0</v>
      </c>
      <c r="T54" s="4">
        <f t="shared" si="7"/>
        <v>769.90697426994302</v>
      </c>
      <c r="U54" s="4">
        <f t="shared" si="8"/>
        <v>-3626202.4325000001</v>
      </c>
      <c r="V54" s="19">
        <v>3957327</v>
      </c>
      <c r="W54" s="19">
        <f t="shared" si="9"/>
        <v>2501254.8185965428</v>
      </c>
      <c r="X54" s="20">
        <f t="shared" si="10"/>
        <v>86057.386096542701</v>
      </c>
      <c r="Y54" s="4">
        <f t="shared" si="11"/>
        <v>-1476297.2624034572</v>
      </c>
    </row>
    <row r="55" spans="1:25" x14ac:dyDescent="0.25">
      <c r="A55" t="s">
        <v>298</v>
      </c>
      <c r="B55">
        <v>34002</v>
      </c>
      <c r="C55" s="7">
        <v>5588</v>
      </c>
      <c r="D55" s="7">
        <v>32526</v>
      </c>
      <c r="E55" s="14">
        <v>2792037031</v>
      </c>
      <c r="F55" s="14">
        <f t="shared" si="0"/>
        <v>85840.159595400604</v>
      </c>
      <c r="G55" s="14">
        <f t="shared" si="1"/>
        <v>499.64871707229776</v>
      </c>
      <c r="H55" s="14">
        <v>219600</v>
      </c>
      <c r="I55" s="30">
        <f t="shared" si="12"/>
        <v>0.61499999999999999</v>
      </c>
      <c r="J55" s="15">
        <v>55437093</v>
      </c>
      <c r="K55" s="16">
        <v>0.28000000000000003</v>
      </c>
      <c r="L55" s="14">
        <v>15522386</v>
      </c>
      <c r="M55" s="23">
        <f t="shared" si="2"/>
        <v>5.5595201022246039</v>
      </c>
      <c r="N55" s="4">
        <v>10700000</v>
      </c>
      <c r="O55" s="23">
        <f t="shared" si="3"/>
        <v>3.8323273943711529</v>
      </c>
      <c r="P55" s="4">
        <f t="shared" si="4"/>
        <v>1914.8174659985684</v>
      </c>
      <c r="Q55" s="14">
        <v>3557016</v>
      </c>
      <c r="R55" s="23">
        <f t="shared" si="5"/>
        <v>-1.0823273943711529</v>
      </c>
      <c r="S55" s="23">
        <f t="shared" si="6"/>
        <v>0</v>
      </c>
      <c r="T55" s="4">
        <f t="shared" si="7"/>
        <v>624.56089634037221</v>
      </c>
      <c r="U55" s="4">
        <f t="shared" si="8"/>
        <v>-7209953.7112499997</v>
      </c>
      <c r="V55" s="19">
        <v>4116253</v>
      </c>
      <c r="W55" s="19">
        <f t="shared" si="9"/>
        <v>3300978.0583845233</v>
      </c>
      <c r="X55" s="20">
        <f t="shared" si="10"/>
        <v>-3349738.6528654764</v>
      </c>
      <c r="Y55" s="4">
        <f t="shared" si="11"/>
        <v>-327840.48811547644</v>
      </c>
    </row>
    <row r="56" spans="1:25" x14ac:dyDescent="0.25">
      <c r="A56" t="s">
        <v>267</v>
      </c>
      <c r="B56">
        <v>27083</v>
      </c>
      <c r="C56" s="7">
        <v>5559</v>
      </c>
      <c r="D56" s="7">
        <v>30008</v>
      </c>
      <c r="E56" s="14">
        <v>3252607337</v>
      </c>
      <c r="F56" s="14">
        <f t="shared" si="0"/>
        <v>108391.34020927752</v>
      </c>
      <c r="G56" s="14">
        <f t="shared" si="1"/>
        <v>585.10655459615043</v>
      </c>
      <c r="H56" s="14">
        <v>282400</v>
      </c>
      <c r="I56" s="30">
        <f t="shared" si="12"/>
        <v>0.80600000000000005</v>
      </c>
      <c r="J56" s="15">
        <v>54268197</v>
      </c>
      <c r="K56" s="16">
        <v>0.32290000000000002</v>
      </c>
      <c r="L56" s="14">
        <v>17523201</v>
      </c>
      <c r="M56" s="23">
        <f t="shared" si="2"/>
        <v>5.3874320458744016</v>
      </c>
      <c r="N56" s="4">
        <v>13961857</v>
      </c>
      <c r="O56" s="23">
        <f t="shared" si="3"/>
        <v>4.292512299648668</v>
      </c>
      <c r="P56" s="4">
        <f t="shared" si="4"/>
        <v>2511.5770822090303</v>
      </c>
      <c r="Q56" s="14">
        <v>2673497</v>
      </c>
      <c r="R56" s="23">
        <f t="shared" si="5"/>
        <v>-1.542512299648668</v>
      </c>
      <c r="S56" s="23">
        <f t="shared" si="6"/>
        <v>0</v>
      </c>
      <c r="T56" s="4">
        <f t="shared" si="7"/>
        <v>731.38319324518795</v>
      </c>
      <c r="U56" s="4">
        <f t="shared" si="8"/>
        <v>-9896097.8287499994</v>
      </c>
      <c r="V56" s="19">
        <v>11986668</v>
      </c>
      <c r="W56" s="19">
        <f t="shared" si="9"/>
        <v>2690021.8498167167</v>
      </c>
      <c r="X56" s="20">
        <f t="shared" si="10"/>
        <v>2107095.0210667178</v>
      </c>
      <c r="Y56" s="4">
        <f t="shared" si="11"/>
        <v>7124281.8443167182</v>
      </c>
    </row>
    <row r="57" spans="1:25" x14ac:dyDescent="0.25">
      <c r="A57" t="s">
        <v>175</v>
      </c>
      <c r="B57">
        <v>24019</v>
      </c>
      <c r="C57" s="7">
        <v>5411</v>
      </c>
      <c r="D57" s="7">
        <v>10552</v>
      </c>
      <c r="E57" s="14">
        <v>696140006</v>
      </c>
      <c r="F57" s="14">
        <f t="shared" si="0"/>
        <v>65972.32808946172</v>
      </c>
      <c r="G57" s="14">
        <f t="shared" si="1"/>
        <v>128.65274551838849</v>
      </c>
      <c r="H57" s="14">
        <v>277700</v>
      </c>
      <c r="I57" s="30">
        <f t="shared" si="12"/>
        <v>0.78900000000000003</v>
      </c>
      <c r="J57" s="15">
        <v>50674757</v>
      </c>
      <c r="K57" s="16">
        <v>0.28000000000000003</v>
      </c>
      <c r="L57" s="14">
        <v>14188932</v>
      </c>
      <c r="M57" s="23">
        <f t="shared" si="2"/>
        <v>20.38229648878993</v>
      </c>
      <c r="N57" s="4">
        <v>2150000</v>
      </c>
      <c r="O57" s="23">
        <f t="shared" si="3"/>
        <v>3.0884591913541022</v>
      </c>
      <c r="P57" s="4">
        <f t="shared" si="4"/>
        <v>397.33875438920717</v>
      </c>
      <c r="Q57" s="14">
        <v>5928441</v>
      </c>
      <c r="R57" s="23">
        <f t="shared" si="5"/>
        <v>-0.33845919135410218</v>
      </c>
      <c r="S57" s="23">
        <f t="shared" si="6"/>
        <v>0</v>
      </c>
      <c r="T57" s="4">
        <f t="shared" si="7"/>
        <v>160.81593189798556</v>
      </c>
      <c r="U57" s="4">
        <f t="shared" si="8"/>
        <v>-1279824.9924999997</v>
      </c>
      <c r="V57" s="19">
        <v>2312223</v>
      </c>
      <c r="W57" s="19">
        <f t="shared" si="9"/>
        <v>5705743.5219103256</v>
      </c>
      <c r="X57" s="20">
        <f t="shared" si="10"/>
        <v>809700.52941032592</v>
      </c>
      <c r="Y57" s="4">
        <f t="shared" si="11"/>
        <v>1045315.5129103258</v>
      </c>
    </row>
    <row r="58" spans="1:25" x14ac:dyDescent="0.25">
      <c r="A58" t="s">
        <v>4</v>
      </c>
      <c r="B58">
        <v>31016</v>
      </c>
      <c r="C58" s="7">
        <v>5346</v>
      </c>
      <c r="D58" s="7">
        <v>31319</v>
      </c>
      <c r="E58" s="14">
        <v>3753544844</v>
      </c>
      <c r="F58" s="14">
        <f t="shared" si="0"/>
        <v>119848.8088380855</v>
      </c>
      <c r="G58" s="14">
        <f t="shared" si="1"/>
        <v>702.12211821922926</v>
      </c>
      <c r="H58" s="14">
        <v>284700</v>
      </c>
      <c r="I58" s="30">
        <f t="shared" si="12"/>
        <v>0.82299999999999995</v>
      </c>
      <c r="J58" s="15">
        <v>53266863</v>
      </c>
      <c r="K58" s="16">
        <v>0.28000000000000003</v>
      </c>
      <c r="L58" s="14">
        <v>14914722</v>
      </c>
      <c r="M58" s="23">
        <f t="shared" si="2"/>
        <v>3.9735030803857367</v>
      </c>
      <c r="N58" s="4">
        <v>13316574</v>
      </c>
      <c r="O58" s="23">
        <f t="shared" si="3"/>
        <v>3.5477327575522097</v>
      </c>
      <c r="P58" s="4">
        <f t="shared" si="4"/>
        <v>2490.9416386083049</v>
      </c>
      <c r="Q58" s="14">
        <v>1816936</v>
      </c>
      <c r="R58" s="23">
        <f t="shared" si="5"/>
        <v>-0.79773275755220974</v>
      </c>
      <c r="S58" s="23">
        <f t="shared" si="6"/>
        <v>0</v>
      </c>
      <c r="T58" s="4">
        <f t="shared" si="7"/>
        <v>877.65264777403661</v>
      </c>
      <c r="U58" s="4">
        <f t="shared" si="8"/>
        <v>-8624642.9449999984</v>
      </c>
      <c r="V58" s="19">
        <v>11609202</v>
      </c>
      <c r="W58" s="19">
        <f t="shared" si="9"/>
        <v>1804993.8125342093</v>
      </c>
      <c r="X58" s="20">
        <f t="shared" si="10"/>
        <v>2972616.8675342109</v>
      </c>
      <c r="Y58" s="4">
        <f t="shared" si="11"/>
        <v>5966942.5465342104</v>
      </c>
    </row>
    <row r="59" spans="1:25" x14ac:dyDescent="0.25">
      <c r="A59" t="s">
        <v>16</v>
      </c>
      <c r="B59">
        <v>18100</v>
      </c>
      <c r="C59" s="7">
        <v>5183</v>
      </c>
      <c r="D59" s="7">
        <v>47483</v>
      </c>
      <c r="E59" s="14">
        <v>3515412790</v>
      </c>
      <c r="F59" s="14">
        <f t="shared" si="0"/>
        <v>74035.187119600698</v>
      </c>
      <c r="G59" s="14">
        <f t="shared" si="1"/>
        <v>678.25830407100136</v>
      </c>
      <c r="H59" s="14">
        <v>200100</v>
      </c>
      <c r="I59" s="30">
        <f t="shared" si="12"/>
        <v>0.503</v>
      </c>
      <c r="J59" s="15">
        <v>56968868</v>
      </c>
      <c r="K59" s="16">
        <v>0.28000000000000003</v>
      </c>
      <c r="L59" s="14">
        <v>15951283</v>
      </c>
      <c r="M59" s="23">
        <f t="shared" si="2"/>
        <v>4.5375277251579895</v>
      </c>
      <c r="N59" s="4">
        <v>11721418</v>
      </c>
      <c r="O59" s="23">
        <f t="shared" si="3"/>
        <v>3.334293495586901</v>
      </c>
      <c r="P59" s="4">
        <f t="shared" si="4"/>
        <v>2261.5122515917424</v>
      </c>
      <c r="Q59" s="14">
        <v>2636134</v>
      </c>
      <c r="R59" s="23">
        <f t="shared" si="5"/>
        <v>-0.58429349558690102</v>
      </c>
      <c r="S59" s="23">
        <f t="shared" si="6"/>
        <v>0</v>
      </c>
      <c r="T59" s="4">
        <f t="shared" si="7"/>
        <v>847.82288008875162</v>
      </c>
      <c r="U59" s="4">
        <f t="shared" si="8"/>
        <v>-7327152.0125000002</v>
      </c>
      <c r="V59" s="19">
        <v>6784630</v>
      </c>
      <c r="W59" s="19">
        <f t="shared" si="9"/>
        <v>1904567.0817910226</v>
      </c>
      <c r="X59" s="20">
        <f t="shared" si="10"/>
        <v>-1274088.9307089776</v>
      </c>
      <c r="Y59" s="4">
        <f t="shared" si="11"/>
        <v>779943.89679102274</v>
      </c>
    </row>
    <row r="60" spans="1:25" x14ac:dyDescent="0.25">
      <c r="A60" t="s">
        <v>107</v>
      </c>
      <c r="B60">
        <v>8458</v>
      </c>
      <c r="C60" s="7">
        <v>4963</v>
      </c>
      <c r="D60" s="7">
        <v>28799</v>
      </c>
      <c r="E60" s="14">
        <v>1945095180</v>
      </c>
      <c r="F60" s="14">
        <f t="shared" si="0"/>
        <v>67540.37223514705</v>
      </c>
      <c r="G60" s="14">
        <f t="shared" si="1"/>
        <v>391.91923836389282</v>
      </c>
      <c r="H60" s="14">
        <v>171000</v>
      </c>
      <c r="I60" s="30">
        <f t="shared" si="12"/>
        <v>0.37</v>
      </c>
      <c r="J60" s="15">
        <v>50933600</v>
      </c>
      <c r="K60" s="16">
        <v>0.28000000000000003</v>
      </c>
      <c r="L60" s="14">
        <v>14261408</v>
      </c>
      <c r="M60" s="23">
        <f t="shared" si="2"/>
        <v>7.3319846486895308</v>
      </c>
      <c r="N60" s="4">
        <v>7693125</v>
      </c>
      <c r="O60" s="23">
        <f t="shared" si="3"/>
        <v>3.9551406425262954</v>
      </c>
      <c r="P60" s="4">
        <f t="shared" si="4"/>
        <v>1550.0957082409832</v>
      </c>
      <c r="Q60" s="14">
        <v>4158144</v>
      </c>
      <c r="R60" s="23">
        <f t="shared" si="5"/>
        <v>-1.2051406425262954</v>
      </c>
      <c r="S60" s="23">
        <f t="shared" si="6"/>
        <v>0</v>
      </c>
      <c r="T60" s="4">
        <f t="shared" si="7"/>
        <v>489.89904795486603</v>
      </c>
      <c r="U60" s="4">
        <f t="shared" si="8"/>
        <v>-5261756.0250000004</v>
      </c>
      <c r="V60" s="19">
        <v>4973796</v>
      </c>
      <c r="W60" s="19">
        <f t="shared" si="9"/>
        <v>3600100.9310180098</v>
      </c>
      <c r="X60" s="20">
        <f t="shared" si="10"/>
        <v>-846003.09398199059</v>
      </c>
      <c r="Y60" s="4">
        <f t="shared" si="11"/>
        <v>1498110.1610180093</v>
      </c>
    </row>
    <row r="61" spans="1:25" x14ac:dyDescent="0.25">
      <c r="A61" t="s">
        <v>286</v>
      </c>
      <c r="B61">
        <v>39208</v>
      </c>
      <c r="C61" s="7">
        <v>4914</v>
      </c>
      <c r="D61" s="7">
        <v>29434</v>
      </c>
      <c r="E61" s="14">
        <v>2785623247</v>
      </c>
      <c r="F61" s="14">
        <f t="shared" si="0"/>
        <v>94639.642828022013</v>
      </c>
      <c r="G61" s="14">
        <f t="shared" si="1"/>
        <v>566.87489763939766</v>
      </c>
      <c r="H61" s="14">
        <v>206700</v>
      </c>
      <c r="I61" s="30">
        <f t="shared" si="12"/>
        <v>0.54400000000000004</v>
      </c>
      <c r="J61" s="15">
        <v>49563803</v>
      </c>
      <c r="K61" s="16">
        <v>0.28000000000000003</v>
      </c>
      <c r="L61" s="14">
        <v>13877865</v>
      </c>
      <c r="M61" s="23">
        <f t="shared" si="2"/>
        <v>4.9819605055873515</v>
      </c>
      <c r="N61" s="4">
        <v>6900000</v>
      </c>
      <c r="O61" s="23">
        <f t="shared" si="3"/>
        <v>2.4770040268119571</v>
      </c>
      <c r="P61" s="4">
        <f t="shared" si="4"/>
        <v>1404.151404151404</v>
      </c>
      <c r="Q61" s="14">
        <v>2741201</v>
      </c>
      <c r="R61" s="23">
        <f t="shared" si="5"/>
        <v>0.27299597318804292</v>
      </c>
      <c r="S61" s="23">
        <f t="shared" si="6"/>
        <v>0</v>
      </c>
      <c r="T61" s="4">
        <f t="shared" si="7"/>
        <v>708.59362204924707</v>
      </c>
      <c r="U61" s="4">
        <f t="shared" si="8"/>
        <v>-3417970.9412499992</v>
      </c>
      <c r="V61" s="19">
        <v>4500309</v>
      </c>
      <c r="W61" s="19">
        <f t="shared" si="9"/>
        <v>2489891.7790844752</v>
      </c>
      <c r="X61" s="20">
        <f t="shared" si="10"/>
        <v>831028.83783447603</v>
      </c>
      <c r="Y61" s="4">
        <f t="shared" si="11"/>
        <v>70564.908584474935</v>
      </c>
    </row>
    <row r="62" spans="1:25" x14ac:dyDescent="0.25">
      <c r="A62" t="s">
        <v>79</v>
      </c>
      <c r="B62">
        <v>37502</v>
      </c>
      <c r="C62" s="7">
        <v>4677</v>
      </c>
      <c r="D62" s="7">
        <v>33123</v>
      </c>
      <c r="E62" s="14">
        <v>4422113789</v>
      </c>
      <c r="F62" s="14">
        <f t="shared" si="0"/>
        <v>133505.83549195423</v>
      </c>
      <c r="G62" s="14">
        <f t="shared" si="1"/>
        <v>945.50219991447511</v>
      </c>
      <c r="H62" s="14">
        <v>260800</v>
      </c>
      <c r="I62" s="30">
        <f t="shared" si="12"/>
        <v>0.77800000000000002</v>
      </c>
      <c r="J62" s="15">
        <v>54089276</v>
      </c>
      <c r="K62" s="16">
        <v>0.28000000000000003</v>
      </c>
      <c r="L62" s="14">
        <v>15144997</v>
      </c>
      <c r="M62" s="23">
        <f t="shared" si="2"/>
        <v>3.4248320424664676</v>
      </c>
      <c r="N62" s="4">
        <v>14475000</v>
      </c>
      <c r="O62" s="23">
        <f t="shared" si="3"/>
        <v>3.2733214681192817</v>
      </c>
      <c r="P62" s="4">
        <f t="shared" si="4"/>
        <v>3094.9326491340603</v>
      </c>
      <c r="Q62" s="14">
        <v>902157</v>
      </c>
      <c r="R62" s="23">
        <f t="shared" si="5"/>
        <v>-0.52332146811928171</v>
      </c>
      <c r="S62" s="23">
        <f t="shared" si="6"/>
        <v>0</v>
      </c>
      <c r="T62" s="4">
        <f t="shared" si="7"/>
        <v>1181.8777498930938</v>
      </c>
      <c r="U62" s="4">
        <f t="shared" si="8"/>
        <v>-8947357.7637499999</v>
      </c>
      <c r="V62" s="19">
        <v>4867627</v>
      </c>
      <c r="W62" s="19">
        <f t="shared" si="9"/>
        <v>156255.55751309314</v>
      </c>
      <c r="X62" s="20">
        <f t="shared" si="10"/>
        <v>-4825632.2062369063</v>
      </c>
      <c r="Y62" s="4">
        <f t="shared" si="11"/>
        <v>-2511445.1259869067</v>
      </c>
    </row>
    <row r="63" spans="1:25" x14ac:dyDescent="0.25">
      <c r="A63" t="s">
        <v>34</v>
      </c>
      <c r="B63">
        <v>32360</v>
      </c>
      <c r="C63" s="7">
        <v>4392</v>
      </c>
      <c r="D63" s="7">
        <v>36692</v>
      </c>
      <c r="E63" s="14">
        <v>3189579211</v>
      </c>
      <c r="F63" s="14">
        <f t="shared" si="0"/>
        <v>86928.464270140626</v>
      </c>
      <c r="G63" s="14">
        <f t="shared" si="1"/>
        <v>726.22477481785063</v>
      </c>
      <c r="H63" s="14">
        <v>189100</v>
      </c>
      <c r="I63" s="30">
        <f t="shared" si="12"/>
        <v>0.44500000000000001</v>
      </c>
      <c r="J63" s="15">
        <v>46038889</v>
      </c>
      <c r="K63" s="16">
        <v>0.28000000000000003</v>
      </c>
      <c r="L63" s="14">
        <v>12890889</v>
      </c>
      <c r="M63" s="23">
        <f t="shared" si="2"/>
        <v>4.0415641522689878</v>
      </c>
      <c r="N63" s="4">
        <v>9500000</v>
      </c>
      <c r="O63" s="23">
        <f t="shared" si="3"/>
        <v>2.978449309939398</v>
      </c>
      <c r="P63" s="4">
        <f t="shared" si="4"/>
        <v>2163.0236794171219</v>
      </c>
      <c r="Q63" s="14">
        <v>1630008</v>
      </c>
      <c r="R63" s="23">
        <f t="shared" si="5"/>
        <v>-0.22844930993939805</v>
      </c>
      <c r="S63" s="23">
        <f t="shared" si="6"/>
        <v>0</v>
      </c>
      <c r="T63" s="4">
        <f t="shared" si="7"/>
        <v>907.78096852231329</v>
      </c>
      <c r="U63" s="4">
        <f t="shared" si="8"/>
        <v>-5513025.9862500001</v>
      </c>
      <c r="V63" s="19">
        <v>4007489</v>
      </c>
      <c r="W63" s="19">
        <f t="shared" si="9"/>
        <v>1350566.954863963</v>
      </c>
      <c r="X63" s="20">
        <f t="shared" si="10"/>
        <v>-1784978.0313860371</v>
      </c>
      <c r="Y63" s="4">
        <f t="shared" si="11"/>
        <v>-1056320.8616360375</v>
      </c>
    </row>
    <row r="64" spans="1:25" x14ac:dyDescent="0.25">
      <c r="A64" t="s">
        <v>241</v>
      </c>
      <c r="B64">
        <v>31401</v>
      </c>
      <c r="C64" s="7">
        <v>4343</v>
      </c>
      <c r="D64" s="7">
        <v>34796</v>
      </c>
      <c r="E64" s="14">
        <v>5379497919</v>
      </c>
      <c r="F64" s="14">
        <f t="shared" si="0"/>
        <v>154601.04376939879</v>
      </c>
      <c r="G64" s="14">
        <f t="shared" si="1"/>
        <v>1238.6594333410087</v>
      </c>
      <c r="H64" s="14">
        <v>304600</v>
      </c>
      <c r="I64" s="30">
        <f t="shared" si="12"/>
        <v>0.88400000000000001</v>
      </c>
      <c r="J64" s="15">
        <v>43877637</v>
      </c>
      <c r="K64" s="16">
        <v>0.28000000000000003</v>
      </c>
      <c r="L64" s="14">
        <v>12285738</v>
      </c>
      <c r="M64" s="23">
        <f t="shared" si="2"/>
        <v>2.2838075569483269</v>
      </c>
      <c r="N64" s="4">
        <v>12207672</v>
      </c>
      <c r="O64" s="23">
        <f t="shared" si="3"/>
        <v>2.2692957937363225</v>
      </c>
      <c r="P64" s="4">
        <f t="shared" si="4"/>
        <v>2810.8846419525676</v>
      </c>
      <c r="Q64" s="14"/>
      <c r="R64" s="23">
        <f t="shared" si="5"/>
        <v>0.48070420626367749</v>
      </c>
      <c r="S64" s="23">
        <f t="shared" si="6"/>
        <v>0</v>
      </c>
      <c r="T64" s="4">
        <f t="shared" si="7"/>
        <v>1548.3242916762606</v>
      </c>
      <c r="U64" s="4">
        <f t="shared" si="8"/>
        <v>-5483299.6012500003</v>
      </c>
      <c r="V64" s="19">
        <v>9800657</v>
      </c>
      <c r="W64" s="19">
        <f t="shared" si="9"/>
        <v>0</v>
      </c>
      <c r="X64" s="20">
        <f t="shared" si="10"/>
        <v>4317357.3987499997</v>
      </c>
      <c r="Y64" s="4">
        <f t="shared" si="11"/>
        <v>1731410.1214999999</v>
      </c>
    </row>
    <row r="65" spans="1:25" x14ac:dyDescent="0.25">
      <c r="A65" t="s">
        <v>138</v>
      </c>
      <c r="B65">
        <v>17400</v>
      </c>
      <c r="C65" s="7">
        <v>4248</v>
      </c>
      <c r="D65" s="7">
        <v>23660</v>
      </c>
      <c r="E65" s="14">
        <v>11678692133</v>
      </c>
      <c r="F65" s="14">
        <f t="shared" si="0"/>
        <v>493604.90841081995</v>
      </c>
      <c r="G65" s="14">
        <f t="shared" si="1"/>
        <v>2749.2213119114881</v>
      </c>
      <c r="H65" s="14">
        <v>181700</v>
      </c>
      <c r="I65" s="30">
        <f t="shared" si="12"/>
        <v>0.43099999999999999</v>
      </c>
      <c r="J65" s="15">
        <v>38974637</v>
      </c>
      <c r="K65" s="16">
        <v>0.37670000000000003</v>
      </c>
      <c r="L65" s="14">
        <v>14681746</v>
      </c>
      <c r="M65" s="23">
        <f t="shared" si="2"/>
        <v>1.2571395694655221</v>
      </c>
      <c r="N65" s="4">
        <v>16000000</v>
      </c>
      <c r="O65" s="23">
        <f t="shared" si="3"/>
        <v>1.3700164211700949</v>
      </c>
      <c r="P65" s="4">
        <f t="shared" si="4"/>
        <v>3456.1548964218455</v>
      </c>
      <c r="Q65" s="14"/>
      <c r="R65" s="23">
        <f t="shared" si="5"/>
        <v>1.4928604305344779</v>
      </c>
      <c r="S65" s="23">
        <f t="shared" si="6"/>
        <v>0</v>
      </c>
      <c r="T65" s="4">
        <f t="shared" si="7"/>
        <v>3436.5266398893596</v>
      </c>
      <c r="U65" s="4">
        <f t="shared" si="8"/>
        <v>-83380.8337499997</v>
      </c>
      <c r="V65" s="19">
        <v>8872289</v>
      </c>
      <c r="W65" s="19">
        <f t="shared" si="9"/>
        <v>0</v>
      </c>
      <c r="X65" s="20">
        <f t="shared" si="10"/>
        <v>8788908.1662499998</v>
      </c>
      <c r="Y65" s="4">
        <f t="shared" si="11"/>
        <v>-8645749.1995000001</v>
      </c>
    </row>
    <row r="66" spans="1:25" x14ac:dyDescent="0.25">
      <c r="A66" t="s">
        <v>227</v>
      </c>
      <c r="B66">
        <v>23309</v>
      </c>
      <c r="C66" s="7">
        <v>4245</v>
      </c>
      <c r="D66" s="7">
        <v>24140</v>
      </c>
      <c r="E66" s="14">
        <v>1666432410</v>
      </c>
      <c r="F66" s="14">
        <f t="shared" ref="F66:F129" si="13">E66/D66</f>
        <v>69031.997100248554</v>
      </c>
      <c r="G66" s="14">
        <f t="shared" ref="G66:G129" si="14">E66/C66/1000</f>
        <v>392.56358303886924</v>
      </c>
      <c r="H66" s="14">
        <v>195000</v>
      </c>
      <c r="I66" s="30">
        <f t="shared" si="12"/>
        <v>0.48199999999999998</v>
      </c>
      <c r="J66" s="15">
        <v>47674474</v>
      </c>
      <c r="K66" s="16">
        <v>0.28000000000000003</v>
      </c>
      <c r="L66" s="14">
        <v>13348853</v>
      </c>
      <c r="M66" s="23">
        <f t="shared" ref="M66:M129" si="15">L66/E66*1000</f>
        <v>8.0104376990603541</v>
      </c>
      <c r="N66" s="4">
        <v>7330000</v>
      </c>
      <c r="O66" s="23">
        <f t="shared" ref="O66:O129" si="16">N66/E66*1000</f>
        <v>4.3986182433885812</v>
      </c>
      <c r="P66" s="4">
        <f t="shared" ref="P66:P129" si="17">MIN(M66,O66)*E66/1000/C66</f>
        <v>1726.7373380447586</v>
      </c>
      <c r="Q66" s="14">
        <v>3112448</v>
      </c>
      <c r="R66" s="23">
        <f t="shared" ref="R66:R129" si="18">$M$300+(MIN($M$301,O66)-MIN(M66,O66))</f>
        <v>-1.6486182433885812</v>
      </c>
      <c r="S66" s="23">
        <f t="shared" ref="S66:S129" si="19">MAX($M$301-O66,0)</f>
        <v>0</v>
      </c>
      <c r="T66" s="4">
        <f t="shared" ref="T66:T129" si="20">MIN($M$301,O66)*E66/1000/C66</f>
        <v>490.70447879858654</v>
      </c>
      <c r="U66" s="4">
        <f t="shared" ref="U66:U129" si="21">(MIN($M$301,O66)-MIN(M66,O66))*E66/1000</f>
        <v>-5246959.4874999998</v>
      </c>
      <c r="V66" s="19">
        <v>3025465</v>
      </c>
      <c r="W66" s="19">
        <f t="shared" ref="W66:W129" si="22">IF((E66/C66)&lt;(E$298/C$298),MIN($M$301,O66)*(E$298/C$298-E66/C66)*C66/1000,0)</f>
        <v>3075853.2515633586</v>
      </c>
      <c r="X66" s="20">
        <f t="shared" ref="X66:X129" si="23">U66+V66+W66-Q66</f>
        <v>-2258089.2359366412</v>
      </c>
      <c r="Y66" s="4">
        <f t="shared" ref="Y66:Y129" si="24">X66-R66*E66/1000</f>
        <v>489221.63656335883</v>
      </c>
    </row>
    <row r="67" spans="1:25" x14ac:dyDescent="0.25">
      <c r="A67" t="s">
        <v>222</v>
      </c>
      <c r="B67">
        <v>29101</v>
      </c>
      <c r="C67" s="7">
        <v>4186</v>
      </c>
      <c r="D67" s="7">
        <v>27231</v>
      </c>
      <c r="E67" s="14">
        <v>2764219203</v>
      </c>
      <c r="F67" s="14">
        <f t="shared" si="13"/>
        <v>101510.01443208108</v>
      </c>
      <c r="G67" s="14">
        <f t="shared" si="14"/>
        <v>660.34859125656953</v>
      </c>
      <c r="H67" s="14">
        <v>246900</v>
      </c>
      <c r="I67" s="30">
        <f t="shared" ref="I67:I130" si="25">_xlfn.PERCENTRANK.INC(H$2:H$296,H67)</f>
        <v>0.71399999999999997</v>
      </c>
      <c r="J67" s="15">
        <v>44393764</v>
      </c>
      <c r="K67" s="16">
        <v>0.28000000000000003</v>
      </c>
      <c r="L67" s="14">
        <v>12430254</v>
      </c>
      <c r="M67" s="23">
        <f t="shared" si="15"/>
        <v>4.49684091135373</v>
      </c>
      <c r="N67" s="4">
        <v>10200000</v>
      </c>
      <c r="O67" s="23">
        <f t="shared" si="16"/>
        <v>3.6900112657237774</v>
      </c>
      <c r="P67" s="4">
        <f t="shared" si="17"/>
        <v>2436.6937410415676</v>
      </c>
      <c r="Q67" s="14">
        <v>2057025</v>
      </c>
      <c r="R67" s="23">
        <f t="shared" si="18"/>
        <v>-0.94001126572377736</v>
      </c>
      <c r="S67" s="23">
        <f t="shared" si="19"/>
        <v>0</v>
      </c>
      <c r="T67" s="4">
        <f t="shared" si="20"/>
        <v>825.43573907071197</v>
      </c>
      <c r="U67" s="4">
        <f t="shared" si="21"/>
        <v>-6744725.9962500008</v>
      </c>
      <c r="V67" s="19">
        <v>3417951</v>
      </c>
      <c r="W67" s="19">
        <f t="shared" si="22"/>
        <v>1631917.8210719603</v>
      </c>
      <c r="X67" s="20">
        <f t="shared" si="23"/>
        <v>-3751882.1751780408</v>
      </c>
      <c r="Y67" s="4">
        <f t="shared" si="24"/>
        <v>-1153484.9834280396</v>
      </c>
    </row>
    <row r="68" spans="1:25" x14ac:dyDescent="0.25">
      <c r="A68" t="s">
        <v>184</v>
      </c>
      <c r="B68">
        <v>1147</v>
      </c>
      <c r="C68" s="7">
        <v>4184</v>
      </c>
      <c r="D68" s="7">
        <v>15689</v>
      </c>
      <c r="E68" s="14">
        <v>1255840402</v>
      </c>
      <c r="F68" s="14">
        <f t="shared" si="13"/>
        <v>80045.917649308438</v>
      </c>
      <c r="G68" s="14">
        <f t="shared" si="14"/>
        <v>300.153059751434</v>
      </c>
      <c r="H68" s="14">
        <v>224200</v>
      </c>
      <c r="I68" s="30">
        <f t="shared" si="25"/>
        <v>0.63200000000000001</v>
      </c>
      <c r="J68" s="15">
        <v>45775030</v>
      </c>
      <c r="K68" s="16">
        <v>0.28000000000000003</v>
      </c>
      <c r="L68" s="14">
        <v>12817008</v>
      </c>
      <c r="M68" s="23">
        <f t="shared" si="15"/>
        <v>10.205921054608657</v>
      </c>
      <c r="N68" s="4">
        <v>2900000</v>
      </c>
      <c r="O68" s="23">
        <f t="shared" si="16"/>
        <v>2.3092106253163851</v>
      </c>
      <c r="P68" s="4">
        <f t="shared" si="17"/>
        <v>693.11663479923527</v>
      </c>
      <c r="Q68" s="14">
        <v>4437154</v>
      </c>
      <c r="R68" s="23">
        <f t="shared" si="18"/>
        <v>0.4407893746836149</v>
      </c>
      <c r="S68" s="23">
        <f t="shared" si="19"/>
        <v>0</v>
      </c>
      <c r="T68" s="4">
        <f t="shared" si="20"/>
        <v>375.19132468929251</v>
      </c>
      <c r="U68" s="4">
        <f t="shared" si="21"/>
        <v>-1330199.4975000005</v>
      </c>
      <c r="V68" s="19">
        <v>3744914</v>
      </c>
      <c r="W68" s="19">
        <f t="shared" si="22"/>
        <v>3514960.7481103879</v>
      </c>
      <c r="X68" s="20">
        <f t="shared" si="23"/>
        <v>1492521.250610387</v>
      </c>
      <c r="Y68" s="4">
        <f t="shared" si="24"/>
        <v>938960.14511038747</v>
      </c>
    </row>
    <row r="69" spans="1:25" x14ac:dyDescent="0.25">
      <c r="A69" t="s">
        <v>62</v>
      </c>
      <c r="B69">
        <v>32361</v>
      </c>
      <c r="C69" s="7">
        <v>4159</v>
      </c>
      <c r="D69" s="7">
        <v>26630</v>
      </c>
      <c r="E69" s="14">
        <v>2934576077</v>
      </c>
      <c r="F69" s="14">
        <f t="shared" si="13"/>
        <v>110198.12530980098</v>
      </c>
      <c r="G69" s="14">
        <f t="shared" si="14"/>
        <v>705.59655614330359</v>
      </c>
      <c r="H69" s="14">
        <v>176300</v>
      </c>
      <c r="I69" s="30">
        <f t="shared" si="25"/>
        <v>0.40400000000000003</v>
      </c>
      <c r="J69" s="15">
        <v>45067545</v>
      </c>
      <c r="K69" s="16">
        <v>0.28000000000000003</v>
      </c>
      <c r="L69" s="14">
        <v>12618913</v>
      </c>
      <c r="M69" s="23">
        <f t="shared" si="15"/>
        <v>4.300080375800051</v>
      </c>
      <c r="N69" s="4">
        <v>12400000</v>
      </c>
      <c r="O69" s="23">
        <f t="shared" si="16"/>
        <v>4.225482548292443</v>
      </c>
      <c r="P69" s="4">
        <f t="shared" si="17"/>
        <v>2981.4859341187785</v>
      </c>
      <c r="Q69" s="14">
        <v>1948973</v>
      </c>
      <c r="R69" s="23">
        <f t="shared" si="18"/>
        <v>-1.475482548292443</v>
      </c>
      <c r="S69" s="23">
        <f t="shared" si="19"/>
        <v>0</v>
      </c>
      <c r="T69" s="4">
        <f t="shared" si="20"/>
        <v>881.9956951791296</v>
      </c>
      <c r="U69" s="4">
        <f t="shared" si="21"/>
        <v>-8731779.9037500005</v>
      </c>
      <c r="V69" s="19">
        <v>3602633</v>
      </c>
      <c r="W69" s="19">
        <f t="shared" si="22"/>
        <v>1386158.976715727</v>
      </c>
      <c r="X69" s="20">
        <f t="shared" si="23"/>
        <v>-5691960.9270342737</v>
      </c>
      <c r="Y69" s="4">
        <f t="shared" si="24"/>
        <v>-1362045.1387842735</v>
      </c>
    </row>
    <row r="70" spans="1:25" x14ac:dyDescent="0.25">
      <c r="A70" t="s">
        <v>260</v>
      </c>
      <c r="B70">
        <v>39202</v>
      </c>
      <c r="C70" s="7">
        <v>4052</v>
      </c>
      <c r="D70" s="7">
        <v>14580</v>
      </c>
      <c r="E70" s="14">
        <v>686843257</v>
      </c>
      <c r="F70" s="14">
        <f t="shared" si="13"/>
        <v>47108.591015089165</v>
      </c>
      <c r="G70" s="14">
        <f t="shared" si="14"/>
        <v>169.50722038499507</v>
      </c>
      <c r="H70" s="14">
        <v>120000</v>
      </c>
      <c r="I70" s="30">
        <f t="shared" si="25"/>
        <v>0.108</v>
      </c>
      <c r="J70" s="15">
        <v>46494236</v>
      </c>
      <c r="K70" s="16">
        <v>0.28000000000000003</v>
      </c>
      <c r="L70" s="14">
        <v>13018386</v>
      </c>
      <c r="M70" s="23">
        <f t="shared" si="15"/>
        <v>18.953940170952279</v>
      </c>
      <c r="N70" s="4">
        <v>1224400</v>
      </c>
      <c r="O70" s="23">
        <f t="shared" si="16"/>
        <v>1.7826483517475953</v>
      </c>
      <c r="P70" s="4">
        <f t="shared" si="17"/>
        <v>302.17176702862781</v>
      </c>
      <c r="Q70" s="14">
        <v>5418974</v>
      </c>
      <c r="R70" s="23">
        <f t="shared" si="18"/>
        <v>0.96735164825240472</v>
      </c>
      <c r="S70" s="23">
        <f t="shared" si="19"/>
        <v>0</v>
      </c>
      <c r="T70" s="4">
        <f t="shared" si="20"/>
        <v>211.88402548124384</v>
      </c>
      <c r="U70" s="4">
        <f t="shared" si="21"/>
        <v>-365845.92875000002</v>
      </c>
      <c r="V70" s="19">
        <v>3666370</v>
      </c>
      <c r="W70" s="19">
        <f t="shared" si="22"/>
        <v>4065789.2813965799</v>
      </c>
      <c r="X70" s="20">
        <f t="shared" si="23"/>
        <v>1947339.35264658</v>
      </c>
      <c r="Y70" s="4">
        <f t="shared" si="24"/>
        <v>1282920.3958965801</v>
      </c>
    </row>
    <row r="71" spans="1:25" x14ac:dyDescent="0.25">
      <c r="A71" t="s">
        <v>72</v>
      </c>
      <c r="B71">
        <v>17216</v>
      </c>
      <c r="C71" s="7">
        <v>3979</v>
      </c>
      <c r="D71" s="7">
        <v>26418</v>
      </c>
      <c r="E71" s="14">
        <v>3429606138</v>
      </c>
      <c r="F71" s="14">
        <f t="shared" si="13"/>
        <v>129820.8092209857</v>
      </c>
      <c r="G71" s="14">
        <f t="shared" si="14"/>
        <v>861.92664940939937</v>
      </c>
      <c r="H71" s="14">
        <v>300200</v>
      </c>
      <c r="I71" s="30">
        <f t="shared" si="25"/>
        <v>0.87</v>
      </c>
      <c r="J71" s="15">
        <v>44933639</v>
      </c>
      <c r="K71" s="16">
        <v>0.28880000000000006</v>
      </c>
      <c r="L71" s="14">
        <v>12976835</v>
      </c>
      <c r="M71" s="23">
        <f t="shared" si="15"/>
        <v>3.783768303950942</v>
      </c>
      <c r="N71" s="4">
        <v>10550782</v>
      </c>
      <c r="O71" s="23">
        <f t="shared" si="16"/>
        <v>3.0763829942737293</v>
      </c>
      <c r="P71" s="4">
        <f t="shared" si="17"/>
        <v>2651.6164865544106</v>
      </c>
      <c r="Q71" s="14">
        <v>1090752</v>
      </c>
      <c r="R71" s="23">
        <f t="shared" si="18"/>
        <v>-0.3263829942737293</v>
      </c>
      <c r="S71" s="23">
        <f t="shared" si="19"/>
        <v>0</v>
      </c>
      <c r="T71" s="4">
        <f t="shared" si="20"/>
        <v>1077.4083117617492</v>
      </c>
      <c r="U71" s="4">
        <f t="shared" si="21"/>
        <v>-6263774.3275000006</v>
      </c>
      <c r="V71" s="19">
        <v>8640027</v>
      </c>
      <c r="W71" s="19">
        <f t="shared" si="22"/>
        <v>548619.72142417089</v>
      </c>
      <c r="X71" s="20">
        <f t="shared" si="23"/>
        <v>1834120.3939241702</v>
      </c>
      <c r="Y71" s="4">
        <f t="shared" si="24"/>
        <v>2953485.5144241713</v>
      </c>
    </row>
    <row r="72" spans="1:25" x14ac:dyDescent="0.25">
      <c r="A72" t="s">
        <v>194</v>
      </c>
      <c r="B72">
        <v>5121</v>
      </c>
      <c r="C72" s="7">
        <v>3802</v>
      </c>
      <c r="D72" s="7">
        <v>30704</v>
      </c>
      <c r="E72" s="14">
        <v>2906961977</v>
      </c>
      <c r="F72" s="14">
        <f t="shared" si="13"/>
        <v>94676.979448931728</v>
      </c>
      <c r="G72" s="14">
        <f t="shared" si="14"/>
        <v>764.58757943187788</v>
      </c>
      <c r="H72" s="14">
        <v>138100</v>
      </c>
      <c r="I72" s="30">
        <f t="shared" si="25"/>
        <v>0.16600000000000001</v>
      </c>
      <c r="J72" s="15">
        <v>40729009</v>
      </c>
      <c r="K72" s="16">
        <v>0.28000000000000003</v>
      </c>
      <c r="L72" s="14">
        <v>11404123</v>
      </c>
      <c r="M72" s="23">
        <f t="shared" si="15"/>
        <v>3.9230382406890358</v>
      </c>
      <c r="N72" s="4">
        <v>8723516</v>
      </c>
      <c r="O72" s="23">
        <f t="shared" si="16"/>
        <v>3.0009047483320419</v>
      </c>
      <c r="P72" s="4">
        <f t="shared" si="17"/>
        <v>2294.4544976328248</v>
      </c>
      <c r="Q72" s="14">
        <v>1241259</v>
      </c>
      <c r="R72" s="23">
        <f t="shared" si="18"/>
        <v>-0.2509047483320419</v>
      </c>
      <c r="S72" s="23">
        <f t="shared" si="19"/>
        <v>0</v>
      </c>
      <c r="T72" s="4">
        <f t="shared" si="20"/>
        <v>955.73447428984741</v>
      </c>
      <c r="U72" s="4">
        <f t="shared" si="21"/>
        <v>-5089813.5287499996</v>
      </c>
      <c r="V72" s="19">
        <v>2372648</v>
      </c>
      <c r="W72" s="19">
        <f t="shared" si="22"/>
        <v>986819.10494997445</v>
      </c>
      <c r="X72" s="20">
        <f t="shared" si="23"/>
        <v>-2971605.4238000251</v>
      </c>
      <c r="Y72" s="4">
        <f t="shared" si="24"/>
        <v>-2242234.860550025</v>
      </c>
    </row>
    <row r="73" spans="1:25" x14ac:dyDescent="0.25">
      <c r="A73" t="s">
        <v>7</v>
      </c>
      <c r="B73">
        <v>18303</v>
      </c>
      <c r="C73" s="7">
        <v>3714</v>
      </c>
      <c r="D73" s="7">
        <v>23760</v>
      </c>
      <c r="E73" s="14">
        <v>6952129757</v>
      </c>
      <c r="F73" s="14">
        <f t="shared" si="13"/>
        <v>292598.05374579126</v>
      </c>
      <c r="G73" s="14">
        <f t="shared" si="14"/>
        <v>1871.8712323640279</v>
      </c>
      <c r="H73" s="14">
        <v>551700</v>
      </c>
      <c r="I73" s="30">
        <f t="shared" si="25"/>
        <v>0.99299999999999999</v>
      </c>
      <c r="J73" s="15">
        <v>35082492</v>
      </c>
      <c r="K73" s="16">
        <v>0.2898</v>
      </c>
      <c r="L73" s="14">
        <v>10166906</v>
      </c>
      <c r="M73" s="23">
        <f t="shared" si="15"/>
        <v>1.462416030104025</v>
      </c>
      <c r="N73" s="4">
        <v>9700000</v>
      </c>
      <c r="O73" s="23">
        <f t="shared" si="16"/>
        <v>1.3952558912228601</v>
      </c>
      <c r="P73" s="4">
        <f t="shared" si="17"/>
        <v>2611.7393645665052</v>
      </c>
      <c r="Q73" s="14"/>
      <c r="R73" s="23">
        <f t="shared" si="18"/>
        <v>1.3547441087771399</v>
      </c>
      <c r="S73" s="23">
        <f t="shared" si="19"/>
        <v>0</v>
      </c>
      <c r="T73" s="4">
        <f t="shared" si="20"/>
        <v>2339.8390404550346</v>
      </c>
      <c r="U73" s="4">
        <f t="shared" si="21"/>
        <v>-1009837.8037500007</v>
      </c>
      <c r="V73" s="19">
        <v>4632829</v>
      </c>
      <c r="W73" s="19">
        <f t="shared" si="22"/>
        <v>0</v>
      </c>
      <c r="X73" s="20">
        <f t="shared" si="23"/>
        <v>3622991.1962499991</v>
      </c>
      <c r="Y73" s="4">
        <f t="shared" si="24"/>
        <v>-5795365.6355000008</v>
      </c>
    </row>
    <row r="74" spans="1:25" x14ac:dyDescent="0.25">
      <c r="A74" t="s">
        <v>285</v>
      </c>
      <c r="B74">
        <v>32363</v>
      </c>
      <c r="C74" s="7">
        <v>3660</v>
      </c>
      <c r="D74" s="7">
        <v>19936</v>
      </c>
      <c r="E74" s="14">
        <v>1892419220</v>
      </c>
      <c r="F74" s="14">
        <f t="shared" si="13"/>
        <v>94924.720104333872</v>
      </c>
      <c r="G74" s="14">
        <f t="shared" si="14"/>
        <v>517.05443169398905</v>
      </c>
      <c r="H74" s="14">
        <v>170700</v>
      </c>
      <c r="I74" s="30">
        <f t="shared" si="25"/>
        <v>0.36299999999999999</v>
      </c>
      <c r="J74" s="15">
        <v>37244947</v>
      </c>
      <c r="K74" s="16">
        <v>0.32200000000000001</v>
      </c>
      <c r="L74" s="14">
        <v>11992873</v>
      </c>
      <c r="M74" s="23">
        <f t="shared" si="15"/>
        <v>6.3373236084550024</v>
      </c>
      <c r="N74" s="4">
        <v>8300000</v>
      </c>
      <c r="O74" s="23">
        <f t="shared" si="16"/>
        <v>4.3859203670527087</v>
      </c>
      <c r="P74" s="4">
        <f t="shared" si="17"/>
        <v>2267.7595628415302</v>
      </c>
      <c r="Q74" s="14">
        <v>2176044</v>
      </c>
      <c r="R74" s="23">
        <f t="shared" si="18"/>
        <v>-1.6359203670527087</v>
      </c>
      <c r="S74" s="23">
        <f t="shared" si="19"/>
        <v>0</v>
      </c>
      <c r="T74" s="4">
        <f t="shared" si="20"/>
        <v>646.31803961748631</v>
      </c>
      <c r="U74" s="4">
        <f t="shared" si="21"/>
        <v>-5934475.9750000006</v>
      </c>
      <c r="V74" s="19">
        <v>3021795</v>
      </c>
      <c r="W74" s="19">
        <f t="shared" si="22"/>
        <v>2082426.7821783023</v>
      </c>
      <c r="X74" s="20">
        <f t="shared" si="23"/>
        <v>-3006298.1928216983</v>
      </c>
      <c r="Y74" s="4">
        <f t="shared" si="24"/>
        <v>89548.952178302687</v>
      </c>
    </row>
    <row r="75" spans="1:25" x14ac:dyDescent="0.25">
      <c r="A75" t="s">
        <v>20</v>
      </c>
      <c r="B75">
        <v>29100</v>
      </c>
      <c r="C75" s="7">
        <v>3644</v>
      </c>
      <c r="D75" s="7">
        <v>21801</v>
      </c>
      <c r="E75" s="14">
        <v>3257587438</v>
      </c>
      <c r="F75" s="14">
        <f t="shared" si="13"/>
        <v>149423.76212100362</v>
      </c>
      <c r="G75" s="14">
        <f t="shared" si="14"/>
        <v>893.95923106476391</v>
      </c>
      <c r="H75" s="14">
        <v>281100</v>
      </c>
      <c r="I75" s="30">
        <f t="shared" si="25"/>
        <v>0.79900000000000004</v>
      </c>
      <c r="J75" s="15">
        <v>39622905</v>
      </c>
      <c r="K75" s="16">
        <v>0.28000000000000003</v>
      </c>
      <c r="L75" s="14">
        <v>11094413</v>
      </c>
      <c r="M75" s="23">
        <f t="shared" si="15"/>
        <v>3.4057145698018254</v>
      </c>
      <c r="N75" s="4">
        <v>10600000</v>
      </c>
      <c r="O75" s="23">
        <f t="shared" si="16"/>
        <v>3.2539418209777611</v>
      </c>
      <c r="P75" s="4">
        <f t="shared" si="17"/>
        <v>2908.8913282107574</v>
      </c>
      <c r="Q75" s="14">
        <v>654706</v>
      </c>
      <c r="R75" s="23">
        <f t="shared" si="18"/>
        <v>-0.50394182097776108</v>
      </c>
      <c r="S75" s="23">
        <f t="shared" si="19"/>
        <v>0</v>
      </c>
      <c r="T75" s="4">
        <f t="shared" si="20"/>
        <v>1117.449038830955</v>
      </c>
      <c r="U75" s="4">
        <f t="shared" si="21"/>
        <v>-6528015.7024999987</v>
      </c>
      <c r="V75" s="19">
        <v>3016655</v>
      </c>
      <c r="W75" s="19">
        <f t="shared" si="22"/>
        <v>356521.91598571994</v>
      </c>
      <c r="X75" s="20">
        <f t="shared" si="23"/>
        <v>-3809544.786514279</v>
      </c>
      <c r="Y75" s="4">
        <f t="shared" si="24"/>
        <v>-2167910.2410142794</v>
      </c>
    </row>
    <row r="76" spans="1:25" x14ac:dyDescent="0.25">
      <c r="A76" t="s">
        <v>80</v>
      </c>
      <c r="B76">
        <v>27417</v>
      </c>
      <c r="C76" s="7">
        <v>3628</v>
      </c>
      <c r="D76" s="7">
        <v>21784</v>
      </c>
      <c r="E76" s="14">
        <v>3415821726</v>
      </c>
      <c r="F76" s="14">
        <f t="shared" si="13"/>
        <v>156804.15561880279</v>
      </c>
      <c r="G76" s="14">
        <f t="shared" si="14"/>
        <v>941.51646251378179</v>
      </c>
      <c r="H76" s="14">
        <v>255800</v>
      </c>
      <c r="I76" s="30">
        <f t="shared" si="25"/>
        <v>0.76100000000000001</v>
      </c>
      <c r="J76" s="15">
        <v>36434044</v>
      </c>
      <c r="K76" s="16">
        <v>0.28820000000000001</v>
      </c>
      <c r="L76" s="14">
        <v>10500291</v>
      </c>
      <c r="M76" s="23">
        <f t="shared" si="15"/>
        <v>3.0740161057222575</v>
      </c>
      <c r="N76" s="4">
        <v>9400000</v>
      </c>
      <c r="O76" s="23">
        <f t="shared" si="16"/>
        <v>2.751900056273604</v>
      </c>
      <c r="P76" s="4">
        <f t="shared" si="17"/>
        <v>2590.9592061742005</v>
      </c>
      <c r="Q76" s="14"/>
      <c r="R76" s="23">
        <f t="shared" si="18"/>
        <v>-1.9000562736040116E-3</v>
      </c>
      <c r="S76" s="23">
        <f t="shared" si="19"/>
        <v>0</v>
      </c>
      <c r="T76" s="4">
        <f t="shared" si="20"/>
        <v>1176.8955781422271</v>
      </c>
      <c r="U76" s="4">
        <f t="shared" si="21"/>
        <v>-5130222.8424999993</v>
      </c>
      <c r="V76" s="19">
        <v>7980576</v>
      </c>
      <c r="W76" s="19">
        <f t="shared" si="22"/>
        <v>139284.46229313686</v>
      </c>
      <c r="X76" s="20">
        <f t="shared" si="23"/>
        <v>2989637.6197931375</v>
      </c>
      <c r="Y76" s="4">
        <f t="shared" si="24"/>
        <v>2996127.8732931367</v>
      </c>
    </row>
    <row r="77" spans="1:25" x14ac:dyDescent="0.25">
      <c r="A77" t="s">
        <v>88</v>
      </c>
      <c r="B77">
        <v>39200</v>
      </c>
      <c r="C77" s="7">
        <v>3627</v>
      </c>
      <c r="D77" s="7">
        <v>15303</v>
      </c>
      <c r="E77" s="14">
        <v>837350513</v>
      </c>
      <c r="F77" s="14">
        <f t="shared" si="13"/>
        <v>54718.062667450824</v>
      </c>
      <c r="G77" s="14">
        <f t="shared" si="14"/>
        <v>230.86587069203199</v>
      </c>
      <c r="H77" s="14">
        <v>135100</v>
      </c>
      <c r="I77" s="30">
        <f t="shared" si="25"/>
        <v>0.14899999999999999</v>
      </c>
      <c r="J77" s="15">
        <v>39963476</v>
      </c>
      <c r="K77" s="16">
        <v>0.28000000000000003</v>
      </c>
      <c r="L77" s="14">
        <v>11189773</v>
      </c>
      <c r="M77" s="23">
        <f t="shared" si="15"/>
        <v>13.36330822788903</v>
      </c>
      <c r="N77" s="4">
        <v>1475000</v>
      </c>
      <c r="O77" s="23">
        <f t="shared" si="16"/>
        <v>1.7615084449109306</v>
      </c>
      <c r="P77" s="4">
        <f t="shared" si="17"/>
        <v>406.67218086572927</v>
      </c>
      <c r="Q77" s="14">
        <v>4262329</v>
      </c>
      <c r="R77" s="23">
        <f t="shared" si="18"/>
        <v>0.98849155508906938</v>
      </c>
      <c r="S77" s="23">
        <f t="shared" si="19"/>
        <v>0</v>
      </c>
      <c r="T77" s="4">
        <f t="shared" si="20"/>
        <v>288.58233836503996</v>
      </c>
      <c r="U77" s="4">
        <f t="shared" si="21"/>
        <v>-428311.85875000001</v>
      </c>
      <c r="V77" s="19">
        <v>3863711</v>
      </c>
      <c r="W77" s="19">
        <f t="shared" si="22"/>
        <v>3361158.1914373506</v>
      </c>
      <c r="X77" s="20">
        <f t="shared" si="23"/>
        <v>2534228.33268735</v>
      </c>
      <c r="Y77" s="4">
        <f t="shared" si="24"/>
        <v>1706514.42193735</v>
      </c>
    </row>
    <row r="78" spans="1:25" x14ac:dyDescent="0.25">
      <c r="A78" t="s">
        <v>32</v>
      </c>
      <c r="B78">
        <v>21401</v>
      </c>
      <c r="C78" s="7">
        <v>3569</v>
      </c>
      <c r="D78" s="7">
        <v>23093</v>
      </c>
      <c r="E78" s="14">
        <v>2106243145</v>
      </c>
      <c r="F78" s="14">
        <f t="shared" si="13"/>
        <v>91206.995409864467</v>
      </c>
      <c r="G78" s="14">
        <f t="shared" si="14"/>
        <v>590.14938217988242</v>
      </c>
      <c r="H78" s="14">
        <v>166400</v>
      </c>
      <c r="I78" s="30">
        <f t="shared" si="25"/>
        <v>0.32900000000000001</v>
      </c>
      <c r="J78" s="15">
        <v>40634761</v>
      </c>
      <c r="K78" s="16">
        <v>0.28000000000000003</v>
      </c>
      <c r="L78" s="14">
        <v>11377733</v>
      </c>
      <c r="M78" s="23">
        <f t="shared" si="15"/>
        <v>5.4019086196242547</v>
      </c>
      <c r="N78" s="4">
        <v>5625000</v>
      </c>
      <c r="O78" s="23">
        <f t="shared" si="16"/>
        <v>2.6706318372373858</v>
      </c>
      <c r="P78" s="4">
        <f t="shared" si="17"/>
        <v>1576.0717287755674</v>
      </c>
      <c r="Q78" s="14">
        <v>2468283</v>
      </c>
      <c r="R78" s="23">
        <f t="shared" si="18"/>
        <v>7.9368162762614158E-2</v>
      </c>
      <c r="S78" s="23">
        <f t="shared" si="19"/>
        <v>0</v>
      </c>
      <c r="T78" s="4">
        <f t="shared" si="20"/>
        <v>737.68672772485286</v>
      </c>
      <c r="U78" s="4">
        <f t="shared" si="21"/>
        <v>-2992196.0687499996</v>
      </c>
      <c r="V78" s="19">
        <v>2489182</v>
      </c>
      <c r="W78" s="19">
        <f t="shared" si="22"/>
        <v>1704555.7493017381</v>
      </c>
      <c r="X78" s="20">
        <f t="shared" si="23"/>
        <v>-1266741.3194482615</v>
      </c>
      <c r="Y78" s="4">
        <f t="shared" si="24"/>
        <v>-1433909.9681982619</v>
      </c>
    </row>
    <row r="79" spans="1:25" x14ac:dyDescent="0.25">
      <c r="A79" t="s">
        <v>223</v>
      </c>
      <c r="B79">
        <v>39119</v>
      </c>
      <c r="C79" s="7">
        <v>3545</v>
      </c>
      <c r="D79" s="7">
        <v>19099</v>
      </c>
      <c r="E79" s="14">
        <v>1661005613</v>
      </c>
      <c r="F79" s="14">
        <f t="shared" si="13"/>
        <v>86968.197968480032</v>
      </c>
      <c r="G79" s="14">
        <f t="shared" si="14"/>
        <v>468.54883300423131</v>
      </c>
      <c r="H79" s="14">
        <v>191400</v>
      </c>
      <c r="I79" s="30">
        <f t="shared" si="25"/>
        <v>0.46500000000000002</v>
      </c>
      <c r="J79" s="15">
        <v>35179447</v>
      </c>
      <c r="K79" s="16">
        <v>0.28000000000000003</v>
      </c>
      <c r="L79" s="14">
        <v>9850245</v>
      </c>
      <c r="M79" s="23">
        <f t="shared" si="15"/>
        <v>5.9302900140169488</v>
      </c>
      <c r="N79" s="4">
        <v>5508204</v>
      </c>
      <c r="O79" s="23">
        <f t="shared" si="16"/>
        <v>3.3161862650490637</v>
      </c>
      <c r="P79" s="4">
        <f t="shared" si="17"/>
        <v>1553.7952045133991</v>
      </c>
      <c r="Q79" s="14">
        <v>2458691</v>
      </c>
      <c r="R79" s="23">
        <f t="shared" si="18"/>
        <v>-0.56618626504906366</v>
      </c>
      <c r="S79" s="23">
        <f t="shared" si="19"/>
        <v>0</v>
      </c>
      <c r="T79" s="4">
        <f t="shared" si="20"/>
        <v>585.68604125528918</v>
      </c>
      <c r="U79" s="4">
        <f t="shared" si="21"/>
        <v>-3431946.9837500006</v>
      </c>
      <c r="V79" s="19">
        <v>3099139</v>
      </c>
      <c r="W79" s="19">
        <f t="shared" si="22"/>
        <v>2231935.7737628641</v>
      </c>
      <c r="X79" s="20">
        <f t="shared" si="23"/>
        <v>-559563.20998713654</v>
      </c>
      <c r="Y79" s="4">
        <f t="shared" si="24"/>
        <v>380875.35426286398</v>
      </c>
    </row>
    <row r="80" spans="1:25" x14ac:dyDescent="0.25">
      <c r="A80" t="s">
        <v>288</v>
      </c>
      <c r="B80">
        <v>27416</v>
      </c>
      <c r="C80" s="7">
        <v>3519</v>
      </c>
      <c r="D80" s="7">
        <v>22925</v>
      </c>
      <c r="E80" s="14">
        <v>2635759883</v>
      </c>
      <c r="F80" s="14">
        <f t="shared" si="13"/>
        <v>114973.16828789531</v>
      </c>
      <c r="G80" s="14">
        <f t="shared" si="14"/>
        <v>749.00820772946861</v>
      </c>
      <c r="H80" s="14">
        <v>252400</v>
      </c>
      <c r="I80" s="30">
        <f t="shared" si="25"/>
        <v>0.74399999999999999</v>
      </c>
      <c r="J80" s="15">
        <v>34707533</v>
      </c>
      <c r="K80" s="16">
        <v>0.28770000000000001</v>
      </c>
      <c r="L80" s="14">
        <v>9985357</v>
      </c>
      <c r="M80" s="23">
        <f t="shared" si="15"/>
        <v>3.7884167918341443</v>
      </c>
      <c r="N80" s="4">
        <v>9500000</v>
      </c>
      <c r="O80" s="23">
        <f t="shared" si="16"/>
        <v>3.6042736902070072</v>
      </c>
      <c r="P80" s="4">
        <f t="shared" si="17"/>
        <v>2699.6305768684283</v>
      </c>
      <c r="Q80" s="14">
        <v>832936</v>
      </c>
      <c r="R80" s="23">
        <f t="shared" si="18"/>
        <v>-0.85427369020700716</v>
      </c>
      <c r="S80" s="23">
        <f t="shared" si="19"/>
        <v>0</v>
      </c>
      <c r="T80" s="4">
        <f t="shared" si="20"/>
        <v>936.26025966183568</v>
      </c>
      <c r="U80" s="4">
        <f t="shared" si="21"/>
        <v>-6205300.1462499993</v>
      </c>
      <c r="V80" s="19">
        <v>8101944</v>
      </c>
      <c r="W80" s="19">
        <f t="shared" si="22"/>
        <v>981895.47151241719</v>
      </c>
      <c r="X80" s="20">
        <f t="shared" si="23"/>
        <v>2045603.325262418</v>
      </c>
      <c r="Y80" s="4">
        <f t="shared" si="24"/>
        <v>4297263.6470124181</v>
      </c>
    </row>
    <row r="81" spans="1:25" x14ac:dyDescent="0.25">
      <c r="A81" t="s">
        <v>278</v>
      </c>
      <c r="B81">
        <v>39207</v>
      </c>
      <c r="C81" s="7">
        <v>3368</v>
      </c>
      <c r="D81" s="7">
        <v>13954</v>
      </c>
      <c r="E81" s="14">
        <v>672454796</v>
      </c>
      <c r="F81" s="14">
        <f t="shared" si="13"/>
        <v>48190.826716353731</v>
      </c>
      <c r="G81" s="14">
        <f t="shared" si="14"/>
        <v>199.65997505938242</v>
      </c>
      <c r="H81" s="14">
        <v>115700</v>
      </c>
      <c r="I81" s="30">
        <f t="shared" si="25"/>
        <v>9.0999999999999998E-2</v>
      </c>
      <c r="J81" s="15">
        <v>39227094</v>
      </c>
      <c r="K81" s="16">
        <v>0.28000000000000003</v>
      </c>
      <c r="L81" s="14">
        <v>10983586</v>
      </c>
      <c r="M81" s="23">
        <f t="shared" si="15"/>
        <v>16.333567795685706</v>
      </c>
      <c r="N81" s="4">
        <v>1100000</v>
      </c>
      <c r="O81" s="23">
        <f t="shared" si="16"/>
        <v>1.635797687135538</v>
      </c>
      <c r="P81" s="4">
        <f t="shared" si="17"/>
        <v>326.60332541567698</v>
      </c>
      <c r="Q81" s="14">
        <v>4421439</v>
      </c>
      <c r="R81" s="23">
        <f t="shared" si="18"/>
        <v>1.114202312864462</v>
      </c>
      <c r="S81" s="23">
        <f t="shared" si="19"/>
        <v>0</v>
      </c>
      <c r="T81" s="4">
        <f t="shared" si="20"/>
        <v>249.57496882422802</v>
      </c>
      <c r="U81" s="4">
        <f t="shared" si="21"/>
        <v>-259431.505</v>
      </c>
      <c r="V81" s="19">
        <v>3545222</v>
      </c>
      <c r="W81" s="19">
        <f t="shared" si="22"/>
        <v>3252518.4772886676</v>
      </c>
      <c r="X81" s="20">
        <f t="shared" si="23"/>
        <v>2116869.9722886682</v>
      </c>
      <c r="Y81" s="4">
        <f t="shared" si="24"/>
        <v>1367619.2832886681</v>
      </c>
    </row>
    <row r="82" spans="1:25" x14ac:dyDescent="0.25">
      <c r="A82" t="s">
        <v>0</v>
      </c>
      <c r="B82">
        <v>14005</v>
      </c>
      <c r="C82" s="7">
        <v>3233</v>
      </c>
      <c r="D82" s="7">
        <v>20172</v>
      </c>
      <c r="E82" s="14">
        <v>1214274389</v>
      </c>
      <c r="F82" s="14">
        <f t="shared" si="13"/>
        <v>60196.033561372198</v>
      </c>
      <c r="G82" s="14">
        <f t="shared" si="14"/>
        <v>375.58750046396534</v>
      </c>
      <c r="H82" s="14">
        <v>133800</v>
      </c>
      <c r="I82" s="30">
        <f t="shared" si="25"/>
        <v>0.14199999999999999</v>
      </c>
      <c r="J82" s="15">
        <v>37157284</v>
      </c>
      <c r="K82" s="16">
        <v>0.28000000000000003</v>
      </c>
      <c r="L82" s="14">
        <v>10404040</v>
      </c>
      <c r="M82" s="23">
        <f t="shared" si="15"/>
        <v>8.5681128534450224</v>
      </c>
      <c r="N82" s="4">
        <v>5200000</v>
      </c>
      <c r="O82" s="23">
        <f t="shared" si="16"/>
        <v>4.2823928817953512</v>
      </c>
      <c r="P82" s="4">
        <f t="shared" si="17"/>
        <v>1608.4132384781933</v>
      </c>
      <c r="Q82" s="14">
        <v>3174406</v>
      </c>
      <c r="R82" s="23">
        <f t="shared" si="18"/>
        <v>-1.5323928817953512</v>
      </c>
      <c r="S82" s="23">
        <f t="shared" si="19"/>
        <v>0</v>
      </c>
      <c r="T82" s="4">
        <f t="shared" si="20"/>
        <v>469.48437557995675</v>
      </c>
      <c r="U82" s="4">
        <f t="shared" si="21"/>
        <v>-3682157.013749999</v>
      </c>
      <c r="V82" s="19">
        <v>2327134</v>
      </c>
      <c r="W82" s="19">
        <f t="shared" si="22"/>
        <v>2411180.2267575008</v>
      </c>
      <c r="X82" s="20">
        <f t="shared" si="23"/>
        <v>-2118248.7869924982</v>
      </c>
      <c r="Y82" s="4">
        <f t="shared" si="24"/>
        <v>-257503.35674249893</v>
      </c>
    </row>
    <row r="83" spans="1:25" x14ac:dyDescent="0.25">
      <c r="A83" t="s">
        <v>68</v>
      </c>
      <c r="B83">
        <v>19401</v>
      </c>
      <c r="C83" s="7">
        <v>3205</v>
      </c>
      <c r="D83" s="7">
        <v>27947</v>
      </c>
      <c r="E83" s="14">
        <v>2611315499</v>
      </c>
      <c r="F83" s="14">
        <f t="shared" si="13"/>
        <v>93438.132858625249</v>
      </c>
      <c r="G83" s="14">
        <f t="shared" si="14"/>
        <v>814.76302620904835</v>
      </c>
      <c r="H83" s="14">
        <v>235000</v>
      </c>
      <c r="I83" s="30">
        <f t="shared" si="25"/>
        <v>0.65900000000000003</v>
      </c>
      <c r="J83" s="15">
        <v>32765273</v>
      </c>
      <c r="K83" s="16">
        <v>0.28000000000000003</v>
      </c>
      <c r="L83" s="14">
        <v>9174276</v>
      </c>
      <c r="M83" s="23">
        <f t="shared" si="15"/>
        <v>3.5132775045808433</v>
      </c>
      <c r="N83" s="4">
        <v>7772011</v>
      </c>
      <c r="O83" s="23">
        <f t="shared" si="16"/>
        <v>2.9762818789902186</v>
      </c>
      <c r="P83" s="4">
        <f t="shared" si="17"/>
        <v>2424.9644305772231</v>
      </c>
      <c r="Q83" s="14">
        <v>585022</v>
      </c>
      <c r="R83" s="23">
        <f t="shared" si="18"/>
        <v>-0.22628187899021857</v>
      </c>
      <c r="S83" s="23">
        <f t="shared" si="19"/>
        <v>0</v>
      </c>
      <c r="T83" s="4">
        <f t="shared" si="20"/>
        <v>1018.4537827613104</v>
      </c>
      <c r="U83" s="4">
        <f t="shared" si="21"/>
        <v>-4507866.6262499997</v>
      </c>
      <c r="V83" s="19">
        <v>2049276</v>
      </c>
      <c r="W83" s="19">
        <f t="shared" si="22"/>
        <v>630850.80029548088</v>
      </c>
      <c r="X83" s="20">
        <f t="shared" si="23"/>
        <v>-2412761.8259545187</v>
      </c>
      <c r="Y83" s="4">
        <f t="shared" si="24"/>
        <v>-1821868.4482045185</v>
      </c>
    </row>
    <row r="84" spans="1:25" x14ac:dyDescent="0.25">
      <c r="A84" t="s">
        <v>280</v>
      </c>
      <c r="B84">
        <v>6112</v>
      </c>
      <c r="C84" s="7">
        <v>3121</v>
      </c>
      <c r="D84" s="7">
        <v>20770</v>
      </c>
      <c r="E84" s="14">
        <v>2353276956</v>
      </c>
      <c r="F84" s="14">
        <f t="shared" si="13"/>
        <v>113301.73115069812</v>
      </c>
      <c r="G84" s="14">
        <f t="shared" si="14"/>
        <v>754.0137635373278</v>
      </c>
      <c r="H84" s="14">
        <v>245200</v>
      </c>
      <c r="I84" s="30">
        <f t="shared" si="25"/>
        <v>0.70399999999999996</v>
      </c>
      <c r="J84" s="15">
        <v>31486000</v>
      </c>
      <c r="K84" s="16">
        <v>0.28000000000000003</v>
      </c>
      <c r="L84" s="14">
        <v>8816080</v>
      </c>
      <c r="M84" s="23">
        <f t="shared" si="15"/>
        <v>3.7462993794768624</v>
      </c>
      <c r="N84" s="4">
        <v>6814000</v>
      </c>
      <c r="O84" s="23">
        <f t="shared" si="16"/>
        <v>2.8955367886583767</v>
      </c>
      <c r="P84" s="4">
        <f t="shared" si="17"/>
        <v>2183.2745914770908</v>
      </c>
      <c r="Q84" s="14">
        <v>852026</v>
      </c>
      <c r="R84" s="23">
        <f t="shared" si="18"/>
        <v>-0.14553678865837671</v>
      </c>
      <c r="S84" s="23">
        <f t="shared" si="19"/>
        <v>0</v>
      </c>
      <c r="T84" s="4">
        <f t="shared" si="20"/>
        <v>942.5172044216597</v>
      </c>
      <c r="U84" s="4">
        <f t="shared" si="21"/>
        <v>-3872403.8050000002</v>
      </c>
      <c r="V84" s="19">
        <v>6281354</v>
      </c>
      <c r="W84" s="19">
        <f t="shared" si="22"/>
        <v>851314.86215942143</v>
      </c>
      <c r="X84" s="20">
        <f t="shared" si="23"/>
        <v>2408239.057159421</v>
      </c>
      <c r="Y84" s="4">
        <f t="shared" si="24"/>
        <v>2750727.4281594213</v>
      </c>
    </row>
    <row r="85" spans="1:25" x14ac:dyDescent="0.25">
      <c r="A85" t="s">
        <v>214</v>
      </c>
      <c r="B85">
        <v>17407</v>
      </c>
      <c r="C85" s="7">
        <v>3089</v>
      </c>
      <c r="D85" s="7">
        <v>20913</v>
      </c>
      <c r="E85" s="14">
        <v>3575706486</v>
      </c>
      <c r="F85" s="14">
        <f t="shared" si="13"/>
        <v>170980.08348873907</v>
      </c>
      <c r="G85" s="14">
        <f t="shared" si="14"/>
        <v>1157.5611803172546</v>
      </c>
      <c r="H85" s="14">
        <v>398900</v>
      </c>
      <c r="I85" s="30">
        <f t="shared" si="25"/>
        <v>0.96199999999999997</v>
      </c>
      <c r="J85" s="15">
        <v>29837834</v>
      </c>
      <c r="K85" s="16">
        <v>0.28720000000000001</v>
      </c>
      <c r="L85" s="14">
        <v>8569426</v>
      </c>
      <c r="M85" s="23">
        <f t="shared" si="15"/>
        <v>2.3965686315562982</v>
      </c>
      <c r="N85" s="4">
        <v>8900000</v>
      </c>
      <c r="O85" s="23">
        <f t="shared" si="16"/>
        <v>2.489018613481353</v>
      </c>
      <c r="P85" s="4">
        <f t="shared" si="17"/>
        <v>2774.1748138556168</v>
      </c>
      <c r="Q85" s="14"/>
      <c r="R85" s="23">
        <f t="shared" si="18"/>
        <v>0.35343136844370182</v>
      </c>
      <c r="S85" s="23">
        <f t="shared" si="19"/>
        <v>0</v>
      </c>
      <c r="T85" s="4">
        <f t="shared" si="20"/>
        <v>1446.9514753965684</v>
      </c>
      <c r="U85" s="4">
        <f t="shared" si="21"/>
        <v>-4099792.8924999996</v>
      </c>
      <c r="V85" s="19">
        <v>6764523</v>
      </c>
      <c r="W85" s="19">
        <f t="shared" si="22"/>
        <v>0</v>
      </c>
      <c r="X85" s="20">
        <f t="shared" si="23"/>
        <v>2664730.1075000004</v>
      </c>
      <c r="Y85" s="4">
        <f t="shared" si="24"/>
        <v>1400963.2710000002</v>
      </c>
    </row>
    <row r="86" spans="1:25" x14ac:dyDescent="0.25">
      <c r="A86" t="s">
        <v>63</v>
      </c>
      <c r="B86">
        <v>39090</v>
      </c>
      <c r="C86" s="7">
        <v>3083</v>
      </c>
      <c r="D86" s="7">
        <v>17586</v>
      </c>
      <c r="E86" s="14">
        <v>1530114435</v>
      </c>
      <c r="F86" s="14">
        <f t="shared" si="13"/>
        <v>87007.530706243604</v>
      </c>
      <c r="G86" s="14">
        <f t="shared" si="14"/>
        <v>496.30698507946806</v>
      </c>
      <c r="H86" s="14">
        <v>178800</v>
      </c>
      <c r="I86" s="30">
        <f t="shared" si="25"/>
        <v>0.41099999999999998</v>
      </c>
      <c r="J86" s="15">
        <v>32585857</v>
      </c>
      <c r="K86" s="16">
        <v>0.28000000000000003</v>
      </c>
      <c r="L86" s="14">
        <v>9124040</v>
      </c>
      <c r="M86" s="23">
        <f t="shared" si="15"/>
        <v>5.962978840860357</v>
      </c>
      <c r="N86" s="4">
        <v>4656229</v>
      </c>
      <c r="O86" s="23">
        <f t="shared" si="16"/>
        <v>3.0430593251674014</v>
      </c>
      <c r="P86" s="4">
        <f t="shared" si="17"/>
        <v>1510.2915990917936</v>
      </c>
      <c r="Q86" s="14">
        <v>2216823</v>
      </c>
      <c r="R86" s="23">
        <f t="shared" si="18"/>
        <v>-0.29305932516740141</v>
      </c>
      <c r="S86" s="23">
        <f t="shared" si="19"/>
        <v>0</v>
      </c>
      <c r="T86" s="4">
        <f t="shared" si="20"/>
        <v>620.38373134933499</v>
      </c>
      <c r="U86" s="4">
        <f t="shared" si="21"/>
        <v>-2743585.9562499993</v>
      </c>
      <c r="V86" s="19">
        <v>2920698</v>
      </c>
      <c r="W86" s="19">
        <f t="shared" si="22"/>
        <v>1834087.1033895374</v>
      </c>
      <c r="X86" s="20">
        <f t="shared" si="23"/>
        <v>-205623.85286046192</v>
      </c>
      <c r="Y86" s="4">
        <f t="shared" si="24"/>
        <v>242790.45088953781</v>
      </c>
    </row>
    <row r="87" spans="1:25" x14ac:dyDescent="0.25">
      <c r="A87" t="s">
        <v>245</v>
      </c>
      <c r="B87">
        <v>27001</v>
      </c>
      <c r="C87" s="7">
        <v>3028</v>
      </c>
      <c r="D87" s="7">
        <v>21226</v>
      </c>
      <c r="E87" s="14">
        <v>3008419155</v>
      </c>
      <c r="F87" s="14">
        <f t="shared" si="13"/>
        <v>141732.74074248562</v>
      </c>
      <c r="G87" s="14">
        <f t="shared" si="14"/>
        <v>993.53340653896964</v>
      </c>
      <c r="H87" s="14">
        <v>282600</v>
      </c>
      <c r="I87" s="30">
        <f t="shared" si="25"/>
        <v>0.80900000000000005</v>
      </c>
      <c r="J87" s="15">
        <v>29370096</v>
      </c>
      <c r="K87" s="16">
        <v>0.2893</v>
      </c>
      <c r="L87" s="14">
        <v>8496769</v>
      </c>
      <c r="M87" s="23">
        <f t="shared" si="15"/>
        <v>2.8243301754937806</v>
      </c>
      <c r="N87" s="4">
        <v>7280450</v>
      </c>
      <c r="O87" s="23">
        <f t="shared" si="16"/>
        <v>2.4200251444017944</v>
      </c>
      <c r="P87" s="4">
        <f t="shared" si="17"/>
        <v>2404.3758256274764</v>
      </c>
      <c r="Q87" s="14"/>
      <c r="R87" s="23">
        <f t="shared" si="18"/>
        <v>0.32997485559820561</v>
      </c>
      <c r="S87" s="23">
        <f t="shared" si="19"/>
        <v>0</v>
      </c>
      <c r="T87" s="4">
        <f t="shared" si="20"/>
        <v>1241.916758173712</v>
      </c>
      <c r="U87" s="4">
        <f t="shared" si="21"/>
        <v>-3519926.056249999</v>
      </c>
      <c r="V87" s="19">
        <v>6570689</v>
      </c>
      <c r="W87" s="19">
        <f t="shared" si="22"/>
        <v>0</v>
      </c>
      <c r="X87" s="20">
        <f t="shared" si="23"/>
        <v>3050762.943750001</v>
      </c>
      <c r="Y87" s="4">
        <f t="shared" si="24"/>
        <v>2058060.2675000003</v>
      </c>
    </row>
    <row r="88" spans="1:25" x14ac:dyDescent="0.25">
      <c r="A88" t="s">
        <v>128</v>
      </c>
      <c r="B88">
        <v>37504</v>
      </c>
      <c r="C88" s="7">
        <v>2982</v>
      </c>
      <c r="D88" s="7">
        <v>19964</v>
      </c>
      <c r="E88" s="14">
        <v>2384060057</v>
      </c>
      <c r="F88" s="14">
        <f t="shared" si="13"/>
        <v>119417.95516930475</v>
      </c>
      <c r="G88" s="14">
        <f t="shared" si="14"/>
        <v>799.48358718980546</v>
      </c>
      <c r="H88" s="14">
        <v>189700</v>
      </c>
      <c r="I88" s="30">
        <f t="shared" si="25"/>
        <v>0.45200000000000001</v>
      </c>
      <c r="J88" s="15">
        <v>30705160</v>
      </c>
      <c r="K88" s="16">
        <v>0.28000000000000003</v>
      </c>
      <c r="L88" s="14">
        <v>8597445</v>
      </c>
      <c r="M88" s="23">
        <f t="shared" si="15"/>
        <v>3.60621997535526</v>
      </c>
      <c r="N88" s="4">
        <v>5850000</v>
      </c>
      <c r="O88" s="23">
        <f t="shared" si="16"/>
        <v>2.4537972450918004</v>
      </c>
      <c r="P88" s="4">
        <f t="shared" si="17"/>
        <v>1961.770623742455</v>
      </c>
      <c r="Q88" s="14">
        <v>698409</v>
      </c>
      <c r="R88" s="23">
        <f t="shared" si="18"/>
        <v>0.29620275490819958</v>
      </c>
      <c r="S88" s="23">
        <f t="shared" si="19"/>
        <v>0</v>
      </c>
      <c r="T88" s="4">
        <f t="shared" si="20"/>
        <v>999.35448398725691</v>
      </c>
      <c r="U88" s="4">
        <f t="shared" si="21"/>
        <v>-2869924.9287500004</v>
      </c>
      <c r="V88" s="19">
        <v>2813671</v>
      </c>
      <c r="W88" s="19">
        <f t="shared" si="22"/>
        <v>643911.07820510888</v>
      </c>
      <c r="X88" s="20">
        <f t="shared" si="23"/>
        <v>-110751.85054489155</v>
      </c>
      <c r="Y88" s="4">
        <f t="shared" si="24"/>
        <v>-816917.00729489082</v>
      </c>
    </row>
    <row r="89" spans="1:25" x14ac:dyDescent="0.25">
      <c r="A89" t="s">
        <v>202</v>
      </c>
      <c r="B89">
        <v>5402</v>
      </c>
      <c r="C89" s="7">
        <v>2975</v>
      </c>
      <c r="D89" s="7">
        <v>6837</v>
      </c>
      <c r="E89" s="14">
        <v>476816144</v>
      </c>
      <c r="F89" s="14">
        <f t="shared" si="13"/>
        <v>69740.550533859874</v>
      </c>
      <c r="G89" s="14">
        <f t="shared" si="14"/>
        <v>160.27433411764704</v>
      </c>
      <c r="H89" s="14">
        <v>249700</v>
      </c>
      <c r="I89" s="30">
        <f t="shared" si="25"/>
        <v>0.72399999999999998</v>
      </c>
      <c r="J89" s="15">
        <v>27902120</v>
      </c>
      <c r="K89" s="16">
        <v>0.28000000000000003</v>
      </c>
      <c r="L89" s="14">
        <v>7812594</v>
      </c>
      <c r="M89" s="23">
        <f t="shared" si="15"/>
        <v>16.384919215319186</v>
      </c>
      <c r="N89" s="4">
        <v>628000</v>
      </c>
      <c r="O89" s="23">
        <f t="shared" si="16"/>
        <v>1.3170694992240028</v>
      </c>
      <c r="P89" s="4">
        <f t="shared" si="17"/>
        <v>211.0924369747899</v>
      </c>
      <c r="Q89" s="14">
        <v>2802942</v>
      </c>
      <c r="R89" s="23">
        <f t="shared" si="18"/>
        <v>1.4329305007759972</v>
      </c>
      <c r="S89" s="23">
        <f t="shared" si="19"/>
        <v>0</v>
      </c>
      <c r="T89" s="4">
        <f t="shared" si="20"/>
        <v>200.34291764705884</v>
      </c>
      <c r="U89" s="4">
        <f t="shared" si="21"/>
        <v>-31979.820000000029</v>
      </c>
      <c r="V89" s="19">
        <v>940687</v>
      </c>
      <c r="W89" s="19">
        <f t="shared" si="22"/>
        <v>3019458.9597146041</v>
      </c>
      <c r="X89" s="20">
        <f t="shared" si="23"/>
        <v>1125224.1397146042</v>
      </c>
      <c r="Y89" s="4">
        <f t="shared" si="24"/>
        <v>441979.74371460429</v>
      </c>
    </row>
    <row r="90" spans="1:25" x14ac:dyDescent="0.25">
      <c r="A90" t="s">
        <v>264</v>
      </c>
      <c r="B90">
        <v>17406</v>
      </c>
      <c r="C90" s="7">
        <v>2949</v>
      </c>
      <c r="D90" s="7">
        <v>18420</v>
      </c>
      <c r="E90" s="14">
        <v>3541396997</v>
      </c>
      <c r="F90" s="14">
        <f t="shared" si="13"/>
        <v>192258.25173724213</v>
      </c>
      <c r="G90" s="14">
        <f t="shared" si="14"/>
        <v>1200.8806364869447</v>
      </c>
      <c r="H90" s="14">
        <v>247700</v>
      </c>
      <c r="I90" s="30">
        <f t="shared" si="25"/>
        <v>0.71699999999999997</v>
      </c>
      <c r="J90" s="15">
        <v>33963317</v>
      </c>
      <c r="K90" s="16">
        <v>0.37540000000000001</v>
      </c>
      <c r="L90" s="14">
        <v>12749829</v>
      </c>
      <c r="M90" s="23">
        <f t="shared" si="15"/>
        <v>3.6002258461281458</v>
      </c>
      <c r="N90" s="4">
        <v>11706816</v>
      </c>
      <c r="O90" s="23">
        <f t="shared" si="16"/>
        <v>3.3057056325278178</v>
      </c>
      <c r="P90" s="4">
        <f t="shared" si="17"/>
        <v>3969.7578840284841</v>
      </c>
      <c r="Q90" s="14"/>
      <c r="R90" s="23">
        <f t="shared" si="18"/>
        <v>-0.55570563252781779</v>
      </c>
      <c r="S90" s="23">
        <f t="shared" si="19"/>
        <v>0</v>
      </c>
      <c r="T90" s="4">
        <f t="shared" si="20"/>
        <v>1501.1007956086808</v>
      </c>
      <c r="U90" s="4">
        <f t="shared" si="21"/>
        <v>-7280069.7537499992</v>
      </c>
      <c r="V90" s="19">
        <v>6955707</v>
      </c>
      <c r="W90" s="19">
        <f t="shared" si="22"/>
        <v>0</v>
      </c>
      <c r="X90" s="20">
        <f t="shared" si="23"/>
        <v>-324362.75374999922</v>
      </c>
      <c r="Y90" s="4">
        <f t="shared" si="24"/>
        <v>1643611.5045000003</v>
      </c>
    </row>
    <row r="91" spans="1:25" x14ac:dyDescent="0.25">
      <c r="A91" t="s">
        <v>204</v>
      </c>
      <c r="B91">
        <v>13144</v>
      </c>
      <c r="C91" s="7">
        <v>2859</v>
      </c>
      <c r="D91" s="7">
        <v>12797</v>
      </c>
      <c r="E91" s="14">
        <v>3659323879</v>
      </c>
      <c r="F91" s="14">
        <f t="shared" si="13"/>
        <v>285951.69797608815</v>
      </c>
      <c r="G91" s="14">
        <f t="shared" si="14"/>
        <v>1279.9314022385449</v>
      </c>
      <c r="H91" s="14">
        <v>149900</v>
      </c>
      <c r="I91" s="30">
        <f t="shared" si="25"/>
        <v>0.217</v>
      </c>
      <c r="J91" s="15">
        <v>32110761</v>
      </c>
      <c r="K91" s="16">
        <v>0.30670000000000003</v>
      </c>
      <c r="L91" s="14">
        <v>9848370</v>
      </c>
      <c r="M91" s="23">
        <f t="shared" si="15"/>
        <v>2.6913086476213492</v>
      </c>
      <c r="N91" s="4">
        <v>7974877</v>
      </c>
      <c r="O91" s="23">
        <f t="shared" si="16"/>
        <v>2.1793307353213378</v>
      </c>
      <c r="P91" s="4">
        <f t="shared" si="17"/>
        <v>2789.393844001399</v>
      </c>
      <c r="Q91" s="14"/>
      <c r="R91" s="23">
        <f t="shared" si="18"/>
        <v>0.57066926467866219</v>
      </c>
      <c r="S91" s="23">
        <f t="shared" si="19"/>
        <v>0</v>
      </c>
      <c r="T91" s="4">
        <f t="shared" si="20"/>
        <v>1599.9142527981812</v>
      </c>
      <c r="U91" s="4">
        <f t="shared" si="21"/>
        <v>-3400722.1512500001</v>
      </c>
      <c r="V91" s="19">
        <v>2280616</v>
      </c>
      <c r="W91" s="19">
        <f t="shared" si="22"/>
        <v>0</v>
      </c>
      <c r="X91" s="20">
        <f t="shared" si="23"/>
        <v>-1120106.1512500001</v>
      </c>
      <c r="Y91" s="4">
        <f t="shared" si="24"/>
        <v>-3208369.8185000001</v>
      </c>
    </row>
    <row r="92" spans="1:25" x14ac:dyDescent="0.25">
      <c r="A92" t="s">
        <v>33</v>
      </c>
      <c r="B92">
        <v>21302</v>
      </c>
      <c r="C92" s="7">
        <v>2810</v>
      </c>
      <c r="D92" s="7">
        <v>14872</v>
      </c>
      <c r="E92" s="14">
        <v>1735687486</v>
      </c>
      <c r="F92" s="14">
        <f t="shared" si="13"/>
        <v>116708.41083916085</v>
      </c>
      <c r="G92" s="14">
        <f t="shared" si="14"/>
        <v>617.68237935943068</v>
      </c>
      <c r="H92" s="14">
        <v>199300</v>
      </c>
      <c r="I92" s="30">
        <f t="shared" si="25"/>
        <v>0.496</v>
      </c>
      <c r="J92" s="15">
        <v>29184755</v>
      </c>
      <c r="K92" s="16">
        <v>0.28000000000000003</v>
      </c>
      <c r="L92" s="14">
        <v>8171731</v>
      </c>
      <c r="M92" s="23">
        <f t="shared" si="15"/>
        <v>4.7080658620361806</v>
      </c>
      <c r="N92" s="4">
        <v>4800000</v>
      </c>
      <c r="O92" s="23">
        <f t="shared" si="16"/>
        <v>2.765474798151538</v>
      </c>
      <c r="P92" s="4">
        <f t="shared" si="17"/>
        <v>1708.1850533807828</v>
      </c>
      <c r="Q92" s="14">
        <v>1402184</v>
      </c>
      <c r="R92" s="23">
        <f t="shared" si="18"/>
        <v>-1.5474798151537961E-2</v>
      </c>
      <c r="S92" s="23">
        <f t="shared" si="19"/>
        <v>0</v>
      </c>
      <c r="T92" s="4">
        <f t="shared" si="20"/>
        <v>772.10297419928827</v>
      </c>
      <c r="U92" s="4">
        <f t="shared" si="21"/>
        <v>-2630390.6425000005</v>
      </c>
      <c r="V92" s="19">
        <v>2101036</v>
      </c>
      <c r="W92" s="19">
        <f t="shared" si="22"/>
        <v>1245347.409759844</v>
      </c>
      <c r="X92" s="20">
        <f t="shared" si="23"/>
        <v>-686191.23274015659</v>
      </c>
      <c r="Y92" s="4">
        <f t="shared" si="24"/>
        <v>-659331.81924015621</v>
      </c>
    </row>
    <row r="93" spans="1:25" x14ac:dyDescent="0.25">
      <c r="A93" t="s">
        <v>225</v>
      </c>
      <c r="B93">
        <v>5323</v>
      </c>
      <c r="C93" s="7">
        <v>2756</v>
      </c>
      <c r="D93" s="7">
        <v>30609</v>
      </c>
      <c r="E93" s="14">
        <v>4105124078</v>
      </c>
      <c r="F93" s="14">
        <f t="shared" si="13"/>
        <v>134114.93606455618</v>
      </c>
      <c r="G93" s="14">
        <f t="shared" si="14"/>
        <v>1489.5225246734399</v>
      </c>
      <c r="H93" s="14">
        <v>251100</v>
      </c>
      <c r="I93" s="30">
        <f t="shared" si="25"/>
        <v>0.73799999999999999</v>
      </c>
      <c r="J93" s="15">
        <v>28041640</v>
      </c>
      <c r="K93" s="16">
        <v>0.28000000000000003</v>
      </c>
      <c r="L93" s="14">
        <v>7851659</v>
      </c>
      <c r="M93" s="23">
        <f t="shared" si="15"/>
        <v>1.9126484001003197</v>
      </c>
      <c r="N93" s="4">
        <v>5780000</v>
      </c>
      <c r="O93" s="23">
        <f t="shared" si="16"/>
        <v>1.4079964186651315</v>
      </c>
      <c r="P93" s="4">
        <f t="shared" si="17"/>
        <v>2097.2423802612484</v>
      </c>
      <c r="Q93" s="14"/>
      <c r="R93" s="23">
        <f t="shared" si="18"/>
        <v>1.3420035813348685</v>
      </c>
      <c r="S93" s="23">
        <f t="shared" si="19"/>
        <v>0</v>
      </c>
      <c r="T93" s="4">
        <f t="shared" si="20"/>
        <v>1861.9031558417998</v>
      </c>
      <c r="U93" s="4">
        <f t="shared" si="21"/>
        <v>-648594.90249999985</v>
      </c>
      <c r="V93" s="19">
        <v>2045675</v>
      </c>
      <c r="W93" s="19">
        <f t="shared" si="22"/>
        <v>0</v>
      </c>
      <c r="X93" s="20">
        <f t="shared" si="23"/>
        <v>1397080.0975000001</v>
      </c>
      <c r="Y93" s="4">
        <f t="shared" si="24"/>
        <v>-4112011.1169999996</v>
      </c>
    </row>
    <row r="94" spans="1:25" x14ac:dyDescent="0.25">
      <c r="A94" t="s">
        <v>197</v>
      </c>
      <c r="B94">
        <v>3116</v>
      </c>
      <c r="C94" s="7">
        <v>2732</v>
      </c>
      <c r="D94" s="7">
        <v>13441</v>
      </c>
      <c r="E94" s="14">
        <v>1414754170</v>
      </c>
      <c r="F94" s="14">
        <f t="shared" si="13"/>
        <v>105256.61557919798</v>
      </c>
      <c r="G94" s="14">
        <f t="shared" si="14"/>
        <v>517.84559663250366</v>
      </c>
      <c r="H94" s="14">
        <v>107100</v>
      </c>
      <c r="I94" s="30">
        <f t="shared" si="25"/>
        <v>4.3999999999999997E-2</v>
      </c>
      <c r="J94" s="15">
        <v>30765804</v>
      </c>
      <c r="K94" s="16">
        <v>0.28000000000000003</v>
      </c>
      <c r="L94" s="14">
        <v>8614425</v>
      </c>
      <c r="M94" s="23">
        <f t="shared" si="15"/>
        <v>6.0889907113686048</v>
      </c>
      <c r="N94" s="4">
        <v>4119630</v>
      </c>
      <c r="O94" s="23">
        <f t="shared" si="16"/>
        <v>2.9119051827922866</v>
      </c>
      <c r="P94" s="4">
        <f t="shared" si="17"/>
        <v>1507.9172767203513</v>
      </c>
      <c r="Q94" s="14">
        <v>2131960</v>
      </c>
      <c r="R94" s="23">
        <f t="shared" si="18"/>
        <v>-0.16190518279228661</v>
      </c>
      <c r="S94" s="23">
        <f t="shared" si="19"/>
        <v>0</v>
      </c>
      <c r="T94" s="4">
        <f t="shared" si="20"/>
        <v>647.30699579062957</v>
      </c>
      <c r="U94" s="4">
        <f t="shared" si="21"/>
        <v>-2351187.2874999996</v>
      </c>
      <c r="V94" s="19">
        <v>3365128</v>
      </c>
      <c r="W94" s="19">
        <f t="shared" si="22"/>
        <v>1551721.6605085034</v>
      </c>
      <c r="X94" s="20">
        <f t="shared" si="23"/>
        <v>433702.37300850358</v>
      </c>
      <c r="Y94" s="4">
        <f t="shared" si="24"/>
        <v>662758.40550850332</v>
      </c>
    </row>
    <row r="95" spans="1:25" x14ac:dyDescent="0.25">
      <c r="A95" t="s">
        <v>3</v>
      </c>
      <c r="B95">
        <v>29103</v>
      </c>
      <c r="C95" s="7">
        <v>2710</v>
      </c>
      <c r="D95" s="7">
        <v>21435</v>
      </c>
      <c r="E95" s="14">
        <v>5466889128</v>
      </c>
      <c r="F95" s="14">
        <f t="shared" si="13"/>
        <v>255044.97914625611</v>
      </c>
      <c r="G95" s="14">
        <f t="shared" si="14"/>
        <v>2017.3022612546126</v>
      </c>
      <c r="H95" s="14">
        <v>343800</v>
      </c>
      <c r="I95" s="30">
        <f t="shared" si="25"/>
        <v>0.92100000000000004</v>
      </c>
      <c r="J95" s="15">
        <v>26189827</v>
      </c>
      <c r="K95" s="16">
        <v>0.34540000000000004</v>
      </c>
      <c r="L95" s="14">
        <v>9045966</v>
      </c>
      <c r="M95" s="23">
        <f t="shared" si="15"/>
        <v>1.6546825421552613</v>
      </c>
      <c r="N95" s="4">
        <v>8215000</v>
      </c>
      <c r="O95" s="23">
        <f t="shared" si="16"/>
        <v>1.5026827520472077</v>
      </c>
      <c r="P95" s="4">
        <f t="shared" si="17"/>
        <v>3031.3653136531361</v>
      </c>
      <c r="Q95" s="14"/>
      <c r="R95" s="23">
        <f t="shared" si="18"/>
        <v>1.2473172479527923</v>
      </c>
      <c r="S95" s="23">
        <f t="shared" si="19"/>
        <v>0</v>
      </c>
      <c r="T95" s="4">
        <f t="shared" si="20"/>
        <v>2521.6278265682658</v>
      </c>
      <c r="U95" s="4">
        <f t="shared" si="21"/>
        <v>-1381388.5899999996</v>
      </c>
      <c r="V95" s="19">
        <v>2428964</v>
      </c>
      <c r="W95" s="19">
        <f t="shared" si="22"/>
        <v>0</v>
      </c>
      <c r="X95" s="20">
        <f t="shared" si="23"/>
        <v>1047575.4100000004</v>
      </c>
      <c r="Y95" s="4">
        <f t="shared" si="24"/>
        <v>-5771369.6920000007</v>
      </c>
    </row>
    <row r="96" spans="1:25" x14ac:dyDescent="0.25">
      <c r="A96" t="s">
        <v>198</v>
      </c>
      <c r="B96">
        <v>38267</v>
      </c>
      <c r="C96" s="7">
        <v>2655</v>
      </c>
      <c r="D96" s="7">
        <v>34836</v>
      </c>
      <c r="E96" s="14">
        <v>2522119694</v>
      </c>
      <c r="F96" s="14">
        <f t="shared" si="13"/>
        <v>72399.80749799058</v>
      </c>
      <c r="G96" s="14">
        <f t="shared" si="14"/>
        <v>949.95092052730695</v>
      </c>
      <c r="H96" s="14">
        <v>164800</v>
      </c>
      <c r="I96" s="30">
        <f t="shared" si="25"/>
        <v>0.309</v>
      </c>
      <c r="J96" s="15">
        <v>25270987</v>
      </c>
      <c r="K96" s="16">
        <v>0.31269999999999998</v>
      </c>
      <c r="L96" s="14">
        <v>7902238</v>
      </c>
      <c r="M96" s="23">
        <f t="shared" si="15"/>
        <v>3.133173266438956</v>
      </c>
      <c r="N96" s="4">
        <v>5300000</v>
      </c>
      <c r="O96" s="23">
        <f t="shared" si="16"/>
        <v>2.1014070080053862</v>
      </c>
      <c r="P96" s="4">
        <f t="shared" si="17"/>
        <v>1996.2335216572505</v>
      </c>
      <c r="Q96" s="14"/>
      <c r="R96" s="23">
        <f t="shared" si="18"/>
        <v>0.64859299199461384</v>
      </c>
      <c r="S96" s="23">
        <f t="shared" si="19"/>
        <v>0</v>
      </c>
      <c r="T96" s="4">
        <f t="shared" si="20"/>
        <v>1187.4386506591338</v>
      </c>
      <c r="U96" s="4">
        <f t="shared" si="21"/>
        <v>-2147350.3824999998</v>
      </c>
      <c r="V96" s="19">
        <v>2113345</v>
      </c>
      <c r="W96" s="19">
        <f t="shared" si="22"/>
        <v>73937.648362948952</v>
      </c>
      <c r="X96" s="20">
        <f t="shared" si="23"/>
        <v>39932.26586294912</v>
      </c>
      <c r="Y96" s="4">
        <f t="shared" si="24"/>
        <v>-1595896.8926370507</v>
      </c>
    </row>
    <row r="97" spans="1:25" x14ac:dyDescent="0.25">
      <c r="A97" t="s">
        <v>37</v>
      </c>
      <c r="B97">
        <v>2250</v>
      </c>
      <c r="C97" s="7">
        <v>2642</v>
      </c>
      <c r="D97" s="7">
        <v>18841</v>
      </c>
      <c r="E97" s="14">
        <v>1399044847</v>
      </c>
      <c r="F97" s="14">
        <f t="shared" si="13"/>
        <v>74255.339260124194</v>
      </c>
      <c r="G97" s="14">
        <f t="shared" si="14"/>
        <v>529.54006320968961</v>
      </c>
      <c r="H97" s="14">
        <v>165500</v>
      </c>
      <c r="I97" s="30">
        <f t="shared" si="25"/>
        <v>0.32300000000000001</v>
      </c>
      <c r="J97" s="15">
        <v>27695702</v>
      </c>
      <c r="K97" s="16">
        <v>0.28000000000000003</v>
      </c>
      <c r="L97" s="14">
        <v>7754797</v>
      </c>
      <c r="M97" s="23">
        <f t="shared" si="15"/>
        <v>5.5429223849605451</v>
      </c>
      <c r="N97" s="4">
        <v>4838492</v>
      </c>
      <c r="O97" s="23">
        <f t="shared" si="16"/>
        <v>3.4584252323113702</v>
      </c>
      <c r="P97" s="4">
        <f t="shared" si="17"/>
        <v>1831.3747161241483</v>
      </c>
      <c r="Q97" s="14">
        <v>1754558</v>
      </c>
      <c r="R97" s="23">
        <f t="shared" si="18"/>
        <v>-0.70842523231137022</v>
      </c>
      <c r="S97" s="23">
        <f t="shared" si="19"/>
        <v>0</v>
      </c>
      <c r="T97" s="4">
        <f t="shared" si="20"/>
        <v>661.92507901211206</v>
      </c>
      <c r="U97" s="4">
        <f t="shared" si="21"/>
        <v>-3089685.9412500006</v>
      </c>
      <c r="V97" s="19">
        <v>592825</v>
      </c>
      <c r="W97" s="19">
        <f t="shared" si="22"/>
        <v>1461982.4747377255</v>
      </c>
      <c r="X97" s="20">
        <f t="shared" si="23"/>
        <v>-2789436.4665122749</v>
      </c>
      <c r="Y97" s="4">
        <f t="shared" si="24"/>
        <v>-1798317.7957622744</v>
      </c>
    </row>
    <row r="98" spans="1:25" x14ac:dyDescent="0.25">
      <c r="A98" t="s">
        <v>59</v>
      </c>
      <c r="B98">
        <v>32414</v>
      </c>
      <c r="C98" s="7">
        <v>2441</v>
      </c>
      <c r="D98" s="7">
        <v>11467</v>
      </c>
      <c r="E98" s="14">
        <v>893969925</v>
      </c>
      <c r="F98" s="14">
        <f t="shared" si="13"/>
        <v>77960.227173628678</v>
      </c>
      <c r="G98" s="14">
        <f t="shared" si="14"/>
        <v>366.23102212208113</v>
      </c>
      <c r="H98" s="14">
        <v>185900</v>
      </c>
      <c r="I98" s="30">
        <f t="shared" si="25"/>
        <v>0.442</v>
      </c>
      <c r="J98" s="15">
        <v>24896507</v>
      </c>
      <c r="K98" s="16">
        <v>0.28000000000000003</v>
      </c>
      <c r="L98" s="14">
        <v>6971022</v>
      </c>
      <c r="M98" s="23">
        <f t="shared" si="15"/>
        <v>7.7978260845855631</v>
      </c>
      <c r="N98" s="4">
        <v>2187132</v>
      </c>
      <c r="O98" s="23">
        <f t="shared" si="16"/>
        <v>2.4465386796988726</v>
      </c>
      <c r="P98" s="4">
        <f t="shared" si="17"/>
        <v>895.99836132732491</v>
      </c>
      <c r="Q98" s="14">
        <v>2047189</v>
      </c>
      <c r="R98" s="23">
        <f t="shared" si="18"/>
        <v>0.30346132030112738</v>
      </c>
      <c r="S98" s="23">
        <f t="shared" si="19"/>
        <v>0</v>
      </c>
      <c r="T98" s="4">
        <f t="shared" si="20"/>
        <v>457.78877765260137</v>
      </c>
      <c r="U98" s="4">
        <f t="shared" si="21"/>
        <v>-1069669.5937500002</v>
      </c>
      <c r="V98" s="19">
        <v>2207199</v>
      </c>
      <c r="W98" s="19">
        <f t="shared" si="22"/>
        <v>1849053.418974655</v>
      </c>
      <c r="X98" s="20">
        <f t="shared" si="23"/>
        <v>939393.82522465475</v>
      </c>
      <c r="Y98" s="4">
        <f t="shared" si="24"/>
        <v>668108.53147465491</v>
      </c>
    </row>
    <row r="99" spans="1:25" x14ac:dyDescent="0.25">
      <c r="A99" t="s">
        <v>183</v>
      </c>
      <c r="B99">
        <v>27344</v>
      </c>
      <c r="C99" s="7">
        <v>2437</v>
      </c>
      <c r="D99" s="7">
        <v>14352</v>
      </c>
      <c r="E99" s="14">
        <v>1236940211</v>
      </c>
      <c r="F99" s="14">
        <f t="shared" si="13"/>
        <v>86185.912137681153</v>
      </c>
      <c r="G99" s="14">
        <f t="shared" si="14"/>
        <v>507.56676692654901</v>
      </c>
      <c r="H99" s="14">
        <v>161100</v>
      </c>
      <c r="I99" s="30">
        <f t="shared" si="25"/>
        <v>0.28199999999999997</v>
      </c>
      <c r="J99" s="15">
        <v>23938294</v>
      </c>
      <c r="K99" s="16">
        <v>0.28780000000000006</v>
      </c>
      <c r="L99" s="14">
        <v>6889441</v>
      </c>
      <c r="M99" s="23">
        <f t="shared" si="15"/>
        <v>5.5697445508948693</v>
      </c>
      <c r="N99" s="4">
        <v>4350000</v>
      </c>
      <c r="O99" s="23">
        <f t="shared" si="16"/>
        <v>3.5167423302402447</v>
      </c>
      <c r="P99" s="4">
        <f t="shared" si="17"/>
        <v>1784.9815346737792</v>
      </c>
      <c r="Q99" s="14">
        <v>1481774</v>
      </c>
      <c r="R99" s="23">
        <f t="shared" si="18"/>
        <v>-0.76674233024024474</v>
      </c>
      <c r="S99" s="23">
        <f t="shared" si="19"/>
        <v>0</v>
      </c>
      <c r="T99" s="4">
        <f t="shared" si="20"/>
        <v>634.45845865818626</v>
      </c>
      <c r="U99" s="4">
        <f t="shared" si="21"/>
        <v>-2803824.7362500001</v>
      </c>
      <c r="V99" s="19">
        <v>5137727</v>
      </c>
      <c r="W99" s="19">
        <f t="shared" si="22"/>
        <v>1415479.4130515091</v>
      </c>
      <c r="X99" s="20">
        <f t="shared" si="23"/>
        <v>2267607.6768015092</v>
      </c>
      <c r="Y99" s="4">
        <f t="shared" si="24"/>
        <v>3216022.0965515091</v>
      </c>
    </row>
    <row r="100" spans="1:25" x14ac:dyDescent="0.25">
      <c r="A100" t="s">
        <v>211</v>
      </c>
      <c r="B100">
        <v>6122</v>
      </c>
      <c r="C100" s="7">
        <v>2426</v>
      </c>
      <c r="D100" s="7">
        <v>17139</v>
      </c>
      <c r="E100" s="14">
        <v>2405034827</v>
      </c>
      <c r="F100" s="14">
        <f t="shared" si="13"/>
        <v>140325.2714277379</v>
      </c>
      <c r="G100" s="14">
        <f t="shared" si="14"/>
        <v>991.35813149216813</v>
      </c>
      <c r="H100" s="14">
        <v>334300</v>
      </c>
      <c r="I100" s="30">
        <f t="shared" si="25"/>
        <v>0.91800000000000004</v>
      </c>
      <c r="J100" s="15">
        <v>23421827</v>
      </c>
      <c r="K100" s="16">
        <v>0.28000000000000003</v>
      </c>
      <c r="L100" s="14">
        <v>6558112</v>
      </c>
      <c r="M100" s="23">
        <f t="shared" si="15"/>
        <v>2.7268262090742685</v>
      </c>
      <c r="N100" s="4">
        <v>5876408</v>
      </c>
      <c r="O100" s="23">
        <f t="shared" si="16"/>
        <v>2.4433775070650983</v>
      </c>
      <c r="P100" s="4">
        <f t="shared" si="17"/>
        <v>2422.2621599340478</v>
      </c>
      <c r="Q100" s="14"/>
      <c r="R100" s="23">
        <f t="shared" si="18"/>
        <v>0.30662249293490174</v>
      </c>
      <c r="S100" s="23">
        <f t="shared" si="19"/>
        <v>0</v>
      </c>
      <c r="T100" s="4">
        <f t="shared" si="20"/>
        <v>1239.1976643652101</v>
      </c>
      <c r="U100" s="4">
        <f t="shared" si="21"/>
        <v>-2870114.4662500001</v>
      </c>
      <c r="V100" s="19">
        <v>4043535</v>
      </c>
      <c r="W100" s="19">
        <f t="shared" si="22"/>
        <v>0</v>
      </c>
      <c r="X100" s="20">
        <f t="shared" si="23"/>
        <v>1173420.5337499999</v>
      </c>
      <c r="Y100" s="4">
        <f t="shared" si="24"/>
        <v>435982.75949999981</v>
      </c>
    </row>
    <row r="101" spans="1:25" x14ac:dyDescent="0.25">
      <c r="A101" t="s">
        <v>73</v>
      </c>
      <c r="B101">
        <v>13165</v>
      </c>
      <c r="C101" s="7">
        <v>2343</v>
      </c>
      <c r="D101" s="7">
        <v>12267</v>
      </c>
      <c r="E101" s="14">
        <v>880738994</v>
      </c>
      <c r="F101" s="14">
        <f t="shared" si="13"/>
        <v>71797.423493926792</v>
      </c>
      <c r="G101" s="14">
        <f t="shared" si="14"/>
        <v>375.90225949637221</v>
      </c>
      <c r="H101" s="14">
        <v>151200</v>
      </c>
      <c r="I101" s="30">
        <f t="shared" si="25"/>
        <v>0.224</v>
      </c>
      <c r="J101" s="15">
        <v>24634819</v>
      </c>
      <c r="K101" s="16">
        <v>0.28000000000000003</v>
      </c>
      <c r="L101" s="14">
        <v>6897749</v>
      </c>
      <c r="M101" s="23">
        <f t="shared" si="15"/>
        <v>7.8317742793161722</v>
      </c>
      <c r="N101" s="4">
        <v>3850000</v>
      </c>
      <c r="O101" s="23">
        <f t="shared" si="16"/>
        <v>4.3713291068386608</v>
      </c>
      <c r="P101" s="4">
        <f t="shared" si="17"/>
        <v>1643.192488262911</v>
      </c>
      <c r="Q101" s="14">
        <v>2139373</v>
      </c>
      <c r="R101" s="23">
        <f t="shared" si="18"/>
        <v>-1.6213291068386608</v>
      </c>
      <c r="S101" s="23">
        <f t="shared" si="19"/>
        <v>0</v>
      </c>
      <c r="T101" s="4">
        <f t="shared" si="20"/>
        <v>469.87782437046519</v>
      </c>
      <c r="U101" s="4">
        <f t="shared" si="21"/>
        <v>-2749076.2575000003</v>
      </c>
      <c r="V101" s="19">
        <v>1715123</v>
      </c>
      <c r="W101" s="19">
        <f t="shared" si="22"/>
        <v>1746493.9463575855</v>
      </c>
      <c r="X101" s="20">
        <f t="shared" si="23"/>
        <v>-1426832.3111424148</v>
      </c>
      <c r="Y101" s="4">
        <f t="shared" si="24"/>
        <v>1135.4553575858008</v>
      </c>
    </row>
    <row r="102" spans="1:25" x14ac:dyDescent="0.25">
      <c r="A102" t="s">
        <v>296</v>
      </c>
      <c r="B102">
        <v>8404</v>
      </c>
      <c r="C102" s="7">
        <v>2288</v>
      </c>
      <c r="D102" s="7">
        <v>12700</v>
      </c>
      <c r="E102" s="14">
        <v>1570651231</v>
      </c>
      <c r="F102" s="14">
        <f t="shared" si="13"/>
        <v>123673.32527559056</v>
      </c>
      <c r="G102" s="14">
        <f t="shared" si="14"/>
        <v>686.47344012237761</v>
      </c>
      <c r="H102" s="14">
        <v>232500</v>
      </c>
      <c r="I102" s="30">
        <f t="shared" si="25"/>
        <v>0.64900000000000002</v>
      </c>
      <c r="J102" s="15">
        <v>24148114</v>
      </c>
      <c r="K102" s="16">
        <v>0.28000000000000003</v>
      </c>
      <c r="L102" s="14">
        <v>6761472</v>
      </c>
      <c r="M102" s="23">
        <f t="shared" si="15"/>
        <v>4.3048844113502618</v>
      </c>
      <c r="N102" s="4">
        <v>3950000</v>
      </c>
      <c r="O102" s="23">
        <f t="shared" si="16"/>
        <v>2.5148804024971985</v>
      </c>
      <c r="P102" s="4">
        <f t="shared" si="17"/>
        <v>1726.3986013986016</v>
      </c>
      <c r="Q102" s="14">
        <v>1024114</v>
      </c>
      <c r="R102" s="23">
        <f t="shared" si="18"/>
        <v>0.23511959750280154</v>
      </c>
      <c r="S102" s="23">
        <f t="shared" si="19"/>
        <v>0</v>
      </c>
      <c r="T102" s="4">
        <f t="shared" si="20"/>
        <v>858.09180015297204</v>
      </c>
      <c r="U102" s="4">
        <f t="shared" si="21"/>
        <v>-1986685.9612500002</v>
      </c>
      <c r="V102" s="19">
        <v>2154461</v>
      </c>
      <c r="W102" s="19">
        <f t="shared" si="22"/>
        <v>817262.85928933241</v>
      </c>
      <c r="X102" s="20">
        <f t="shared" si="23"/>
        <v>-39076.101960667758</v>
      </c>
      <c r="Y102" s="4">
        <f t="shared" si="24"/>
        <v>-408366.98721066752</v>
      </c>
    </row>
    <row r="103" spans="1:25" x14ac:dyDescent="0.25">
      <c r="A103" t="s">
        <v>120</v>
      </c>
      <c r="B103">
        <v>31306</v>
      </c>
      <c r="C103" s="7">
        <v>2269</v>
      </c>
      <c r="D103" s="7">
        <v>15045</v>
      </c>
      <c r="E103" s="14">
        <v>2098613248</v>
      </c>
      <c r="F103" s="14">
        <f t="shared" si="13"/>
        <v>139489.08261881024</v>
      </c>
      <c r="G103" s="14">
        <f t="shared" si="14"/>
        <v>924.90667606875274</v>
      </c>
      <c r="H103" s="14">
        <v>469000</v>
      </c>
      <c r="I103" s="30">
        <f t="shared" si="25"/>
        <v>0.97899999999999998</v>
      </c>
      <c r="J103" s="15">
        <v>23299246</v>
      </c>
      <c r="K103" s="16">
        <v>0.28000000000000003</v>
      </c>
      <c r="L103" s="14">
        <v>6523789</v>
      </c>
      <c r="M103" s="23">
        <f t="shared" si="15"/>
        <v>3.1086189921926959</v>
      </c>
      <c r="N103" s="4">
        <v>6401810</v>
      </c>
      <c r="O103" s="23">
        <f t="shared" si="16"/>
        <v>3.050495371694137</v>
      </c>
      <c r="P103" s="4">
        <f t="shared" si="17"/>
        <v>2821.4235345967386</v>
      </c>
      <c r="Q103" s="14">
        <v>109163</v>
      </c>
      <c r="R103" s="23">
        <f t="shared" si="18"/>
        <v>-0.30049537169413698</v>
      </c>
      <c r="S103" s="23">
        <f t="shared" si="19"/>
        <v>0</v>
      </c>
      <c r="T103" s="4">
        <f t="shared" si="20"/>
        <v>1156.1333450859411</v>
      </c>
      <c r="U103" s="4">
        <f t="shared" si="21"/>
        <v>-3778543.44</v>
      </c>
      <c r="V103" s="19">
        <v>5219961</v>
      </c>
      <c r="W103" s="19">
        <f t="shared" si="22"/>
        <v>134219.88302939021</v>
      </c>
      <c r="X103" s="20">
        <f t="shared" si="23"/>
        <v>1466474.4430293902</v>
      </c>
      <c r="Y103" s="4">
        <f t="shared" si="24"/>
        <v>2097098.0110293902</v>
      </c>
    </row>
    <row r="104" spans="1:25" x14ac:dyDescent="0.25">
      <c r="A104" t="s">
        <v>275</v>
      </c>
      <c r="B104">
        <v>13073</v>
      </c>
      <c r="C104" s="7">
        <v>2268</v>
      </c>
      <c r="D104" s="7">
        <v>8834</v>
      </c>
      <c r="E104" s="14">
        <v>697964868</v>
      </c>
      <c r="F104" s="14">
        <f t="shared" si="13"/>
        <v>79008.927779035541</v>
      </c>
      <c r="G104" s="14">
        <f t="shared" si="14"/>
        <v>307.74465079365075</v>
      </c>
      <c r="H104" s="14">
        <v>134400</v>
      </c>
      <c r="I104" s="30">
        <f t="shared" si="25"/>
        <v>0.14599999999999999</v>
      </c>
      <c r="J104" s="15">
        <v>27338034</v>
      </c>
      <c r="K104" s="16">
        <v>0.37690000000000001</v>
      </c>
      <c r="L104" s="14">
        <v>10303705</v>
      </c>
      <c r="M104" s="23">
        <f t="shared" si="15"/>
        <v>14.76249804596182</v>
      </c>
      <c r="N104" s="4">
        <v>1736340</v>
      </c>
      <c r="O104" s="23">
        <f t="shared" si="16"/>
        <v>2.4877183359893693</v>
      </c>
      <c r="P104" s="4">
        <f t="shared" si="17"/>
        <v>765.58201058201053</v>
      </c>
      <c r="Q104" s="14">
        <v>2735189</v>
      </c>
      <c r="R104" s="23">
        <f t="shared" si="18"/>
        <v>0.26228166401063069</v>
      </c>
      <c r="S104" s="23">
        <f t="shared" si="19"/>
        <v>0</v>
      </c>
      <c r="T104" s="4">
        <f t="shared" si="20"/>
        <v>384.68081349206346</v>
      </c>
      <c r="U104" s="4">
        <f t="shared" si="21"/>
        <v>-863883.9149999998</v>
      </c>
      <c r="V104" s="19">
        <v>1798609</v>
      </c>
      <c r="W104" s="19">
        <f t="shared" si="22"/>
        <v>1883815.0709236041</v>
      </c>
      <c r="X104" s="20">
        <f t="shared" si="23"/>
        <v>83351.155923604034</v>
      </c>
      <c r="Y104" s="4">
        <f t="shared" si="24"/>
        <v>-99712.231076396187</v>
      </c>
    </row>
    <row r="105" spans="1:25" x14ac:dyDescent="0.25">
      <c r="A105" t="s">
        <v>215</v>
      </c>
      <c r="B105">
        <v>34401</v>
      </c>
      <c r="C105" s="7">
        <v>2154</v>
      </c>
      <c r="D105" s="7">
        <v>14671</v>
      </c>
      <c r="E105" s="14">
        <v>1076579660</v>
      </c>
      <c r="F105" s="14">
        <f t="shared" si="13"/>
        <v>73381.47774521164</v>
      </c>
      <c r="G105" s="14">
        <f t="shared" si="14"/>
        <v>499.80485608170846</v>
      </c>
      <c r="H105" s="14">
        <v>210600</v>
      </c>
      <c r="I105" s="30">
        <f t="shared" si="25"/>
        <v>0.56399999999999995</v>
      </c>
      <c r="J105" s="15">
        <v>23426653</v>
      </c>
      <c r="K105" s="16">
        <v>0.28000000000000003</v>
      </c>
      <c r="L105" s="14">
        <v>6559463</v>
      </c>
      <c r="M105" s="23">
        <f t="shared" si="15"/>
        <v>6.092872867391903</v>
      </c>
      <c r="N105" s="4">
        <v>3963480</v>
      </c>
      <c r="O105" s="23">
        <f t="shared" si="16"/>
        <v>3.6815482841279019</v>
      </c>
      <c r="P105" s="4">
        <f t="shared" si="17"/>
        <v>1840.0557103064066</v>
      </c>
      <c r="Q105" s="14">
        <v>1626692</v>
      </c>
      <c r="R105" s="23">
        <f t="shared" si="18"/>
        <v>-0.93154828412790192</v>
      </c>
      <c r="S105" s="23">
        <f t="shared" si="19"/>
        <v>0</v>
      </c>
      <c r="T105" s="4">
        <f t="shared" si="20"/>
        <v>624.7560701021356</v>
      </c>
      <c r="U105" s="4">
        <f t="shared" si="21"/>
        <v>-2617755.4249999998</v>
      </c>
      <c r="V105" s="19">
        <v>1808017</v>
      </c>
      <c r="W105" s="19">
        <f t="shared" si="22"/>
        <v>1272003.850863952</v>
      </c>
      <c r="X105" s="20">
        <f t="shared" si="23"/>
        <v>-1164426.5741360479</v>
      </c>
      <c r="Y105" s="4">
        <f t="shared" si="24"/>
        <v>-161540.6391360478</v>
      </c>
    </row>
    <row r="106" spans="1:25" x14ac:dyDescent="0.25">
      <c r="A106" t="s">
        <v>162</v>
      </c>
      <c r="B106">
        <v>23403</v>
      </c>
      <c r="C106" s="7">
        <v>2112</v>
      </c>
      <c r="D106" s="7">
        <v>15314</v>
      </c>
      <c r="E106" s="14">
        <v>2065042903</v>
      </c>
      <c r="F106" s="14">
        <f t="shared" si="13"/>
        <v>134846.73520961212</v>
      </c>
      <c r="G106" s="14">
        <f t="shared" si="14"/>
        <v>977.76652604166668</v>
      </c>
      <c r="H106" s="14">
        <v>302000</v>
      </c>
      <c r="I106" s="30">
        <f t="shared" si="25"/>
        <v>0.88</v>
      </c>
      <c r="J106" s="15">
        <v>23351955</v>
      </c>
      <c r="K106" s="16">
        <v>0.28000000000000003</v>
      </c>
      <c r="L106" s="14">
        <v>6538547</v>
      </c>
      <c r="M106" s="23">
        <f t="shared" si="15"/>
        <v>3.1663008020322954</v>
      </c>
      <c r="N106" s="4">
        <v>4654330</v>
      </c>
      <c r="O106" s="23">
        <f t="shared" si="16"/>
        <v>2.2538660059984239</v>
      </c>
      <c r="P106" s="4">
        <f t="shared" si="17"/>
        <v>2203.7547348484854</v>
      </c>
      <c r="Q106" s="14"/>
      <c r="R106" s="23">
        <f t="shared" si="18"/>
        <v>0.4961339940015761</v>
      </c>
      <c r="S106" s="23">
        <f t="shared" si="19"/>
        <v>0</v>
      </c>
      <c r="T106" s="4">
        <f t="shared" si="20"/>
        <v>1222.2081575520833</v>
      </c>
      <c r="U106" s="4">
        <f t="shared" si="21"/>
        <v>-2073026.3712500008</v>
      </c>
      <c r="V106" s="19">
        <v>1371019</v>
      </c>
      <c r="W106" s="19">
        <f t="shared" si="22"/>
        <v>0</v>
      </c>
      <c r="X106" s="20">
        <f t="shared" si="23"/>
        <v>-702007.37125000078</v>
      </c>
      <c r="Y106" s="4">
        <f t="shared" si="24"/>
        <v>-1726545.3544999999</v>
      </c>
    </row>
    <row r="107" spans="1:25" x14ac:dyDescent="0.25">
      <c r="A107" t="s">
        <v>14</v>
      </c>
      <c r="B107">
        <v>37503</v>
      </c>
      <c r="C107" s="7">
        <v>2064</v>
      </c>
      <c r="D107" s="7">
        <v>17251</v>
      </c>
      <c r="E107" s="14">
        <v>4104489366</v>
      </c>
      <c r="F107" s="14">
        <f t="shared" si="13"/>
        <v>237927.61961625412</v>
      </c>
      <c r="G107" s="14">
        <f t="shared" si="14"/>
        <v>1988.6091889534885</v>
      </c>
      <c r="H107" s="14">
        <v>250600</v>
      </c>
      <c r="I107" s="30">
        <f t="shared" si="25"/>
        <v>0.73399999999999999</v>
      </c>
      <c r="J107" s="15">
        <v>21863294</v>
      </c>
      <c r="K107" s="16">
        <v>0.32510000000000006</v>
      </c>
      <c r="L107" s="14">
        <v>7107757</v>
      </c>
      <c r="M107" s="23">
        <f t="shared" si="15"/>
        <v>1.731703109984376</v>
      </c>
      <c r="N107" s="4">
        <v>7000000</v>
      </c>
      <c r="O107" s="23">
        <f t="shared" si="16"/>
        <v>1.7054496615304424</v>
      </c>
      <c r="P107" s="4">
        <f t="shared" si="17"/>
        <v>3391.4728682170544</v>
      </c>
      <c r="Q107" s="14"/>
      <c r="R107" s="23">
        <f t="shared" si="18"/>
        <v>1.0445503384695576</v>
      </c>
      <c r="S107" s="23">
        <f t="shared" si="19"/>
        <v>0</v>
      </c>
      <c r="T107" s="4">
        <f t="shared" si="20"/>
        <v>2485.7614861918601</v>
      </c>
      <c r="U107" s="4">
        <f t="shared" si="21"/>
        <v>-1869388.2925000002</v>
      </c>
      <c r="V107" s="19">
        <v>2081097</v>
      </c>
      <c r="W107" s="19">
        <f t="shared" si="22"/>
        <v>0</v>
      </c>
      <c r="X107" s="20">
        <f t="shared" si="23"/>
        <v>211708.70749999979</v>
      </c>
      <c r="Y107" s="4">
        <f t="shared" si="24"/>
        <v>-4075637.0490000006</v>
      </c>
    </row>
    <row r="108" spans="1:25" x14ac:dyDescent="0.25">
      <c r="A108" t="s">
        <v>160</v>
      </c>
      <c r="B108">
        <v>11051</v>
      </c>
      <c r="C108" s="7">
        <v>2036</v>
      </c>
      <c r="D108" s="7">
        <v>10473</v>
      </c>
      <c r="E108" s="14">
        <v>1113867878</v>
      </c>
      <c r="F108" s="14">
        <f t="shared" si="13"/>
        <v>106356.1422706006</v>
      </c>
      <c r="G108" s="14">
        <f t="shared" si="14"/>
        <v>547.08638408644401</v>
      </c>
      <c r="H108" s="14">
        <v>171200</v>
      </c>
      <c r="I108" s="30">
        <f t="shared" si="25"/>
        <v>0.374</v>
      </c>
      <c r="J108" s="15">
        <v>23923916</v>
      </c>
      <c r="K108" s="16">
        <v>0.35700000000000004</v>
      </c>
      <c r="L108" s="14">
        <v>8540838</v>
      </c>
      <c r="M108" s="23">
        <f t="shared" si="15"/>
        <v>7.6677298705619021</v>
      </c>
      <c r="N108" s="4">
        <v>2150000</v>
      </c>
      <c r="O108" s="23">
        <f t="shared" si="16"/>
        <v>1.9302109724722667</v>
      </c>
      <c r="P108" s="4">
        <f t="shared" si="17"/>
        <v>1055.992141453831</v>
      </c>
      <c r="Q108" s="14">
        <v>1639597</v>
      </c>
      <c r="R108" s="23">
        <f t="shared" si="18"/>
        <v>0.8197890275277333</v>
      </c>
      <c r="S108" s="23">
        <f t="shared" si="19"/>
        <v>0</v>
      </c>
      <c r="T108" s="4">
        <f t="shared" si="20"/>
        <v>683.85798010805502</v>
      </c>
      <c r="U108" s="4">
        <f t="shared" si="21"/>
        <v>-757665.15250000008</v>
      </c>
      <c r="V108" s="19">
        <v>2610947</v>
      </c>
      <c r="W108" s="19">
        <f t="shared" si="22"/>
        <v>1081989.6998811541</v>
      </c>
      <c r="X108" s="20">
        <f t="shared" si="23"/>
        <v>1295674.5473811543</v>
      </c>
      <c r="Y108" s="4">
        <f t="shared" si="24"/>
        <v>382537.88288115442</v>
      </c>
    </row>
    <row r="109" spans="1:25" x14ac:dyDescent="0.25">
      <c r="A109" t="s">
        <v>90</v>
      </c>
      <c r="B109">
        <v>31332</v>
      </c>
      <c r="C109" s="7">
        <v>1982</v>
      </c>
      <c r="D109" s="7">
        <v>14156</v>
      </c>
      <c r="E109" s="14">
        <v>1382133949</v>
      </c>
      <c r="F109" s="14">
        <f t="shared" si="13"/>
        <v>97635.910497315621</v>
      </c>
      <c r="G109" s="14">
        <f t="shared" si="14"/>
        <v>697.34306205852681</v>
      </c>
      <c r="H109" s="14">
        <v>236600</v>
      </c>
      <c r="I109" s="30">
        <f t="shared" si="25"/>
        <v>0.66300000000000003</v>
      </c>
      <c r="J109" s="15">
        <v>21075242</v>
      </c>
      <c r="K109" s="16">
        <v>0.28000000000000003</v>
      </c>
      <c r="L109" s="14">
        <v>5901068</v>
      </c>
      <c r="M109" s="23">
        <f t="shared" si="15"/>
        <v>4.2695340811717521</v>
      </c>
      <c r="N109" s="4">
        <v>4449366</v>
      </c>
      <c r="O109" s="23">
        <f t="shared" si="16"/>
        <v>3.2192002831702382</v>
      </c>
      <c r="P109" s="4">
        <f t="shared" si="17"/>
        <v>2244.8869828456104</v>
      </c>
      <c r="Q109" s="14">
        <v>883112</v>
      </c>
      <c r="R109" s="23">
        <f t="shared" si="18"/>
        <v>-0.46920028317023821</v>
      </c>
      <c r="S109" s="23">
        <f t="shared" si="19"/>
        <v>0</v>
      </c>
      <c r="T109" s="4">
        <f t="shared" si="20"/>
        <v>871.6788275731584</v>
      </c>
      <c r="U109" s="4">
        <f t="shared" si="21"/>
        <v>-2721698.5637499997</v>
      </c>
      <c r="V109" s="19">
        <v>4215695</v>
      </c>
      <c r="W109" s="19">
        <f t="shared" si="22"/>
        <v>681031.6074186872</v>
      </c>
      <c r="X109" s="20">
        <f t="shared" si="23"/>
        <v>1291916.0436686873</v>
      </c>
      <c r="Y109" s="4">
        <f t="shared" si="24"/>
        <v>1940413.6839186868</v>
      </c>
    </row>
    <row r="110" spans="1:25" x14ac:dyDescent="0.25">
      <c r="A110" t="s">
        <v>248</v>
      </c>
      <c r="B110">
        <v>31311</v>
      </c>
      <c r="C110" s="7">
        <v>1967</v>
      </c>
      <c r="D110" s="7">
        <v>13696</v>
      </c>
      <c r="E110" s="14">
        <v>1221944094</v>
      </c>
      <c r="F110" s="14">
        <f t="shared" si="13"/>
        <v>89219.048919392517</v>
      </c>
      <c r="G110" s="14">
        <f t="shared" si="14"/>
        <v>621.2222135231317</v>
      </c>
      <c r="H110" s="14">
        <v>215900</v>
      </c>
      <c r="I110" s="30">
        <f t="shared" si="25"/>
        <v>0.59099999999999997</v>
      </c>
      <c r="J110" s="15">
        <v>21063550</v>
      </c>
      <c r="K110" s="16">
        <v>0.28000000000000003</v>
      </c>
      <c r="L110" s="14">
        <v>5897794</v>
      </c>
      <c r="M110" s="23">
        <f t="shared" si="15"/>
        <v>4.8265661489419998</v>
      </c>
      <c r="N110" s="4">
        <v>4899771</v>
      </c>
      <c r="O110" s="23">
        <f t="shared" si="16"/>
        <v>4.009816017000202</v>
      </c>
      <c r="P110" s="4">
        <f t="shared" si="17"/>
        <v>2490.9867819013725</v>
      </c>
      <c r="Q110" s="14">
        <v>1066702</v>
      </c>
      <c r="R110" s="23">
        <f t="shared" si="18"/>
        <v>-1.259816017000202</v>
      </c>
      <c r="S110" s="23">
        <f t="shared" si="19"/>
        <v>0</v>
      </c>
      <c r="T110" s="4">
        <f t="shared" si="20"/>
        <v>776.52776690391454</v>
      </c>
      <c r="U110" s="4">
        <f t="shared" si="21"/>
        <v>-3372340.8825000003</v>
      </c>
      <c r="V110" s="19">
        <v>4103043</v>
      </c>
      <c r="W110" s="19">
        <f t="shared" si="22"/>
        <v>863039.61958189099</v>
      </c>
      <c r="X110" s="20">
        <f t="shared" si="23"/>
        <v>527039.73708189069</v>
      </c>
      <c r="Y110" s="4">
        <f t="shared" si="24"/>
        <v>2066464.4785818912</v>
      </c>
    </row>
    <row r="111" spans="1:25" x14ac:dyDescent="0.25">
      <c r="A111" t="s">
        <v>66</v>
      </c>
      <c r="B111">
        <v>27404</v>
      </c>
      <c r="C111" s="7">
        <v>1906</v>
      </c>
      <c r="D111" s="7">
        <v>12678</v>
      </c>
      <c r="E111" s="14">
        <v>1363172045</v>
      </c>
      <c r="F111" s="14">
        <f t="shared" si="13"/>
        <v>107522.64118946205</v>
      </c>
      <c r="G111" s="14">
        <f t="shared" si="14"/>
        <v>715.20044333683109</v>
      </c>
      <c r="H111" s="14">
        <v>225500</v>
      </c>
      <c r="I111" s="30">
        <f t="shared" si="25"/>
        <v>0.63600000000000001</v>
      </c>
      <c r="J111" s="15">
        <v>18943392</v>
      </c>
      <c r="K111" s="16">
        <v>0.28970000000000001</v>
      </c>
      <c r="L111" s="14">
        <v>5487901</v>
      </c>
      <c r="M111" s="23">
        <f t="shared" si="15"/>
        <v>4.0258315303113488</v>
      </c>
      <c r="N111" s="4">
        <v>4818544</v>
      </c>
      <c r="O111" s="23">
        <f t="shared" si="16"/>
        <v>3.5348025347746916</v>
      </c>
      <c r="P111" s="4">
        <f t="shared" si="17"/>
        <v>2528.0923399790136</v>
      </c>
      <c r="Q111" s="14">
        <v>601090</v>
      </c>
      <c r="R111" s="23">
        <f t="shared" si="18"/>
        <v>-0.78480253477469164</v>
      </c>
      <c r="S111" s="23">
        <f t="shared" si="19"/>
        <v>0</v>
      </c>
      <c r="T111" s="4">
        <f t="shared" si="20"/>
        <v>894.00055417103874</v>
      </c>
      <c r="U111" s="4">
        <f t="shared" si="21"/>
        <v>-3114578.9437500001</v>
      </c>
      <c r="V111" s="19">
        <v>3880000</v>
      </c>
      <c r="W111" s="19">
        <f t="shared" si="22"/>
        <v>612372.16737891932</v>
      </c>
      <c r="X111" s="20">
        <f t="shared" si="23"/>
        <v>776703.22362891911</v>
      </c>
      <c r="Y111" s="4">
        <f t="shared" si="24"/>
        <v>1846524.0998789191</v>
      </c>
    </row>
    <row r="112" spans="1:25" x14ac:dyDescent="0.25">
      <c r="A112" t="s">
        <v>148</v>
      </c>
      <c r="B112">
        <v>37507</v>
      </c>
      <c r="C112" s="7">
        <v>1864</v>
      </c>
      <c r="D112" s="7">
        <v>15062</v>
      </c>
      <c r="E112" s="14">
        <v>1753711206</v>
      </c>
      <c r="F112" s="14">
        <f t="shared" si="13"/>
        <v>116432.82472447219</v>
      </c>
      <c r="G112" s="14">
        <f t="shared" si="14"/>
        <v>940.83219206008584</v>
      </c>
      <c r="H112" s="14">
        <v>111500</v>
      </c>
      <c r="I112" s="30">
        <f t="shared" si="25"/>
        <v>7.0999999999999994E-2</v>
      </c>
      <c r="J112" s="15">
        <v>20630467</v>
      </c>
      <c r="K112" s="16">
        <v>0.28000000000000003</v>
      </c>
      <c r="L112" s="14">
        <v>5776531</v>
      </c>
      <c r="M112" s="23">
        <f t="shared" si="15"/>
        <v>3.2938895413547353</v>
      </c>
      <c r="N112" s="4">
        <v>5800000</v>
      </c>
      <c r="O112" s="23">
        <f t="shared" si="16"/>
        <v>3.3072720184237676</v>
      </c>
      <c r="P112" s="4">
        <f t="shared" si="17"/>
        <v>3098.9973175965665</v>
      </c>
      <c r="Q112" s="14">
        <v>243740</v>
      </c>
      <c r="R112" s="23">
        <f t="shared" si="18"/>
        <v>-0.54388954135473533</v>
      </c>
      <c r="S112" s="23">
        <f t="shared" si="19"/>
        <v>0</v>
      </c>
      <c r="T112" s="4">
        <f t="shared" si="20"/>
        <v>1176.0402400751072</v>
      </c>
      <c r="U112" s="4">
        <f t="shared" si="21"/>
        <v>-3584391.9925000002</v>
      </c>
      <c r="V112" s="19">
        <v>1822137</v>
      </c>
      <c r="W112" s="19">
        <f t="shared" si="22"/>
        <v>73156.157685889601</v>
      </c>
      <c r="X112" s="20">
        <f t="shared" si="23"/>
        <v>-1932838.8348141105</v>
      </c>
      <c r="Y112" s="4">
        <f t="shared" si="24"/>
        <v>-979013.65131411073</v>
      </c>
    </row>
    <row r="113" spans="1:25" x14ac:dyDescent="0.25">
      <c r="A113" t="s">
        <v>137</v>
      </c>
      <c r="B113">
        <v>32326</v>
      </c>
      <c r="C113" s="7">
        <v>1814</v>
      </c>
      <c r="D113" s="7">
        <v>11064</v>
      </c>
      <c r="E113" s="14">
        <v>586119689</v>
      </c>
      <c r="F113" s="14">
        <f t="shared" si="13"/>
        <v>52975.38765365148</v>
      </c>
      <c r="G113" s="14">
        <f t="shared" si="14"/>
        <v>323.10897960308711</v>
      </c>
      <c r="H113" s="14">
        <v>242300</v>
      </c>
      <c r="I113" s="30">
        <f t="shared" si="25"/>
        <v>0.69</v>
      </c>
      <c r="J113" s="15">
        <v>18722187</v>
      </c>
      <c r="K113" s="16">
        <v>0.28000000000000003</v>
      </c>
      <c r="L113" s="14">
        <v>5242212</v>
      </c>
      <c r="M113" s="23">
        <f t="shared" si="15"/>
        <v>8.9439274919153924</v>
      </c>
      <c r="N113" s="4">
        <v>1189000</v>
      </c>
      <c r="O113" s="23">
        <f t="shared" si="16"/>
        <v>2.0285959033872345</v>
      </c>
      <c r="P113" s="4">
        <f t="shared" si="17"/>
        <v>655.45755237045205</v>
      </c>
      <c r="Q113" s="14">
        <v>1733615</v>
      </c>
      <c r="R113" s="23">
        <f t="shared" si="18"/>
        <v>0.7214040966127655</v>
      </c>
      <c r="S113" s="23">
        <f t="shared" si="19"/>
        <v>0</v>
      </c>
      <c r="T113" s="4">
        <f t="shared" si="20"/>
        <v>403.88622450385884</v>
      </c>
      <c r="U113" s="4">
        <f t="shared" si="21"/>
        <v>-456350.38874999993</v>
      </c>
      <c r="V113" s="19">
        <v>1725601</v>
      </c>
      <c r="W113" s="19">
        <f t="shared" si="22"/>
        <v>1471881.1986465685</v>
      </c>
      <c r="X113" s="20">
        <f t="shared" si="23"/>
        <v>1007516.8098965688</v>
      </c>
      <c r="Y113" s="4">
        <f t="shared" si="24"/>
        <v>584687.66514656879</v>
      </c>
    </row>
    <row r="114" spans="1:25" x14ac:dyDescent="0.25">
      <c r="A114" t="s">
        <v>98</v>
      </c>
      <c r="B114">
        <v>6098</v>
      </c>
      <c r="C114" s="7">
        <v>1778</v>
      </c>
      <c r="D114" s="7">
        <v>9538</v>
      </c>
      <c r="E114" s="14">
        <v>1143359537</v>
      </c>
      <c r="F114" s="14">
        <f t="shared" si="13"/>
        <v>119874.13891801216</v>
      </c>
      <c r="G114" s="14">
        <f t="shared" si="14"/>
        <v>643.05935714285715</v>
      </c>
      <c r="H114" s="14">
        <v>323100</v>
      </c>
      <c r="I114" s="30">
        <f t="shared" si="25"/>
        <v>0.90800000000000003</v>
      </c>
      <c r="J114" s="15">
        <v>16242833</v>
      </c>
      <c r="K114" s="16">
        <v>0.28000000000000003</v>
      </c>
      <c r="L114" s="14">
        <v>4547993</v>
      </c>
      <c r="M114" s="23">
        <f t="shared" si="15"/>
        <v>3.9777452785614886</v>
      </c>
      <c r="N114" s="4">
        <v>4105000</v>
      </c>
      <c r="O114" s="23">
        <f t="shared" si="16"/>
        <v>3.5902967239604178</v>
      </c>
      <c r="P114" s="4">
        <f t="shared" si="17"/>
        <v>2308.7739032620921</v>
      </c>
      <c r="Q114" s="14">
        <v>560296</v>
      </c>
      <c r="R114" s="23">
        <f t="shared" si="18"/>
        <v>-0.84029672396041777</v>
      </c>
      <c r="S114" s="23">
        <f t="shared" si="19"/>
        <v>0</v>
      </c>
      <c r="T114" s="4">
        <f t="shared" si="20"/>
        <v>803.82419642857133</v>
      </c>
      <c r="U114" s="4">
        <f t="shared" si="21"/>
        <v>-2675800.5787499999</v>
      </c>
      <c r="V114" s="19">
        <v>3267739</v>
      </c>
      <c r="W114" s="19">
        <f t="shared" si="22"/>
        <v>731581.05283825728</v>
      </c>
      <c r="X114" s="20">
        <f t="shared" si="23"/>
        <v>763223.47408825741</v>
      </c>
      <c r="Y114" s="4">
        <f t="shared" si="24"/>
        <v>1723984.7473382575</v>
      </c>
    </row>
    <row r="115" spans="1:25" x14ac:dyDescent="0.25">
      <c r="A115" t="s">
        <v>45</v>
      </c>
      <c r="B115">
        <v>33115</v>
      </c>
      <c r="C115" s="7">
        <v>1764</v>
      </c>
      <c r="D115" s="7">
        <v>11642</v>
      </c>
      <c r="E115" s="14">
        <v>1101470313</v>
      </c>
      <c r="F115" s="14">
        <f t="shared" si="13"/>
        <v>94611.777443738189</v>
      </c>
      <c r="G115" s="14">
        <f t="shared" si="14"/>
        <v>624.41627721088435</v>
      </c>
      <c r="H115" s="14">
        <v>181900</v>
      </c>
      <c r="I115" s="30">
        <f t="shared" si="25"/>
        <v>0.435</v>
      </c>
      <c r="J115" s="15">
        <v>19512716</v>
      </c>
      <c r="K115" s="16">
        <v>0.28000000000000003</v>
      </c>
      <c r="L115" s="14">
        <v>5463560</v>
      </c>
      <c r="M115" s="23">
        <f t="shared" si="15"/>
        <v>4.960242627982657</v>
      </c>
      <c r="N115" s="4">
        <v>2690000</v>
      </c>
      <c r="O115" s="23">
        <f t="shared" si="16"/>
        <v>2.442190196368915</v>
      </c>
      <c r="P115" s="4">
        <f t="shared" si="17"/>
        <v>1524.9433106575966</v>
      </c>
      <c r="Q115" s="14">
        <v>1057472</v>
      </c>
      <c r="R115" s="23">
        <f t="shared" si="18"/>
        <v>0.30780980363108501</v>
      </c>
      <c r="S115" s="23">
        <f t="shared" si="19"/>
        <v>0</v>
      </c>
      <c r="T115" s="4">
        <f t="shared" si="20"/>
        <v>780.52034651360555</v>
      </c>
      <c r="U115" s="4">
        <f t="shared" si="21"/>
        <v>-1313162.1087500001</v>
      </c>
      <c r="V115" s="19">
        <v>1395104</v>
      </c>
      <c r="W115" s="19">
        <f t="shared" si="22"/>
        <v>766928.56335724751</v>
      </c>
      <c r="X115" s="20">
        <f t="shared" si="23"/>
        <v>-208601.54539275263</v>
      </c>
      <c r="Y115" s="4">
        <f t="shared" si="24"/>
        <v>-547644.90614275238</v>
      </c>
    </row>
    <row r="116" spans="1:25" x14ac:dyDescent="0.25">
      <c r="A116" t="s">
        <v>139</v>
      </c>
      <c r="B116">
        <v>37505</v>
      </c>
      <c r="C116" s="7">
        <v>1717</v>
      </c>
      <c r="D116" s="7">
        <v>10414</v>
      </c>
      <c r="E116" s="14">
        <v>1221402642</v>
      </c>
      <c r="F116" s="14">
        <f t="shared" si="13"/>
        <v>117284.67850969848</v>
      </c>
      <c r="G116" s="14">
        <f t="shared" si="14"/>
        <v>711.35855678509029</v>
      </c>
      <c r="H116" s="14">
        <v>864000</v>
      </c>
      <c r="I116" s="30">
        <f t="shared" si="25"/>
        <v>1</v>
      </c>
      <c r="J116" s="15">
        <v>17540680</v>
      </c>
      <c r="K116" s="16">
        <v>0.28000000000000003</v>
      </c>
      <c r="L116" s="14">
        <v>4911390</v>
      </c>
      <c r="M116" s="23">
        <f t="shared" si="15"/>
        <v>4.0211064157825858</v>
      </c>
      <c r="N116" s="4">
        <v>4150000</v>
      </c>
      <c r="O116" s="23">
        <f t="shared" si="16"/>
        <v>3.3977329484112904</v>
      </c>
      <c r="P116" s="4">
        <f t="shared" si="17"/>
        <v>2417.0064065230049</v>
      </c>
      <c r="Q116" s="14">
        <v>605836</v>
      </c>
      <c r="R116" s="23">
        <f t="shared" si="18"/>
        <v>-0.64773294841129037</v>
      </c>
      <c r="S116" s="23">
        <f t="shared" si="19"/>
        <v>0</v>
      </c>
      <c r="T116" s="4">
        <f t="shared" si="20"/>
        <v>889.1981959813628</v>
      </c>
      <c r="U116" s="4">
        <f t="shared" si="21"/>
        <v>-2623246.6974999993</v>
      </c>
      <c r="V116" s="19">
        <v>1533906</v>
      </c>
      <c r="W116" s="19">
        <f t="shared" si="22"/>
        <v>559894.6581352856</v>
      </c>
      <c r="X116" s="20">
        <f t="shared" si="23"/>
        <v>-1135282.0393647137</v>
      </c>
      <c r="Y116" s="4">
        <f t="shared" si="24"/>
        <v>-344139.30486471392</v>
      </c>
    </row>
    <row r="117" spans="1:25" x14ac:dyDescent="0.25">
      <c r="A117" t="s">
        <v>218</v>
      </c>
      <c r="B117">
        <v>13160</v>
      </c>
      <c r="C117" s="7">
        <v>1705</v>
      </c>
      <c r="D117" s="7">
        <v>6595</v>
      </c>
      <c r="E117" s="14">
        <v>771162524</v>
      </c>
      <c r="F117" s="14">
        <f t="shared" si="13"/>
        <v>116931.39105382866</v>
      </c>
      <c r="G117" s="14">
        <f t="shared" si="14"/>
        <v>452.29473548387097</v>
      </c>
      <c r="H117" s="14">
        <v>113600</v>
      </c>
      <c r="I117" s="30">
        <f t="shared" si="25"/>
        <v>8.1000000000000003E-2</v>
      </c>
      <c r="J117" s="15">
        <v>19137739</v>
      </c>
      <c r="K117" s="16">
        <v>0.28000000000000003</v>
      </c>
      <c r="L117" s="14">
        <v>5358567</v>
      </c>
      <c r="M117" s="23">
        <f t="shared" si="15"/>
        <v>6.9486869929898205</v>
      </c>
      <c r="N117" s="4">
        <v>1370000</v>
      </c>
      <c r="O117" s="23">
        <f t="shared" si="16"/>
        <v>1.7765386119826538</v>
      </c>
      <c r="P117" s="4">
        <f t="shared" si="17"/>
        <v>803.5190615835777</v>
      </c>
      <c r="Q117" s="14">
        <v>1485299</v>
      </c>
      <c r="R117" s="23">
        <f t="shared" si="18"/>
        <v>0.97346138801734616</v>
      </c>
      <c r="S117" s="23">
        <f t="shared" si="19"/>
        <v>0</v>
      </c>
      <c r="T117" s="4">
        <f t="shared" si="20"/>
        <v>565.36841935483869</v>
      </c>
      <c r="U117" s="4">
        <f t="shared" si="21"/>
        <v>-406046.84499999997</v>
      </c>
      <c r="V117" s="19">
        <v>1310068</v>
      </c>
      <c r="W117" s="19">
        <f t="shared" si="22"/>
        <v>1108111.3603658485</v>
      </c>
      <c r="X117" s="20">
        <f t="shared" si="23"/>
        <v>526833.51536584855</v>
      </c>
      <c r="Y117" s="4">
        <f t="shared" si="24"/>
        <v>-223863.42563415144</v>
      </c>
    </row>
    <row r="118" spans="1:25" x14ac:dyDescent="0.25">
      <c r="A118" t="s">
        <v>100</v>
      </c>
      <c r="B118">
        <v>14028</v>
      </c>
      <c r="C118" s="7">
        <v>1659</v>
      </c>
      <c r="D118" s="7">
        <v>10627</v>
      </c>
      <c r="E118" s="14">
        <v>628598920</v>
      </c>
      <c r="F118" s="14">
        <f t="shared" si="13"/>
        <v>59151.11696621812</v>
      </c>
      <c r="G118" s="14">
        <f t="shared" si="14"/>
        <v>378.90230259192288</v>
      </c>
      <c r="H118" s="14">
        <v>123500</v>
      </c>
      <c r="I118" s="30">
        <f t="shared" si="25"/>
        <v>0.125</v>
      </c>
      <c r="J118" s="15">
        <v>18426705</v>
      </c>
      <c r="K118" s="16">
        <v>0.28000000000000003</v>
      </c>
      <c r="L118" s="14">
        <v>5159477</v>
      </c>
      <c r="M118" s="23">
        <f t="shared" si="15"/>
        <v>8.2078998799425236</v>
      </c>
      <c r="N118" s="4">
        <v>2950700</v>
      </c>
      <c r="O118" s="23">
        <f t="shared" si="16"/>
        <v>4.6940901521116203</v>
      </c>
      <c r="P118" s="4">
        <f t="shared" si="17"/>
        <v>1778.6015672091621</v>
      </c>
      <c r="Q118" s="14">
        <v>1610563</v>
      </c>
      <c r="R118" s="23">
        <f t="shared" si="18"/>
        <v>-1.9440901521116203</v>
      </c>
      <c r="S118" s="23">
        <f t="shared" si="19"/>
        <v>0</v>
      </c>
      <c r="T118" s="4">
        <f t="shared" si="20"/>
        <v>473.62787823990357</v>
      </c>
      <c r="U118" s="4">
        <f t="shared" si="21"/>
        <v>-2164951.35</v>
      </c>
      <c r="V118" s="19">
        <v>1153522</v>
      </c>
      <c r="W118" s="19">
        <f t="shared" si="22"/>
        <v>1230412.6584996728</v>
      </c>
      <c r="X118" s="20">
        <f t="shared" si="23"/>
        <v>-1391579.6915003273</v>
      </c>
      <c r="Y118" s="4">
        <f t="shared" si="24"/>
        <v>-169526.72150032711</v>
      </c>
    </row>
    <row r="119" spans="1:25" x14ac:dyDescent="0.25">
      <c r="A119" t="s">
        <v>115</v>
      </c>
      <c r="B119">
        <v>6101</v>
      </c>
      <c r="C119" s="7">
        <v>1617</v>
      </c>
      <c r="D119" s="7">
        <v>8770</v>
      </c>
      <c r="E119" s="14">
        <v>916240187</v>
      </c>
      <c r="F119" s="14">
        <f t="shared" si="13"/>
        <v>104474.36567844926</v>
      </c>
      <c r="G119" s="14">
        <f t="shared" si="14"/>
        <v>566.62967656153376</v>
      </c>
      <c r="H119" s="14">
        <v>310400</v>
      </c>
      <c r="I119" s="30">
        <f t="shared" si="25"/>
        <v>0.89100000000000001</v>
      </c>
      <c r="J119" s="15">
        <v>15603270</v>
      </c>
      <c r="K119" s="16">
        <v>0.28000000000000003</v>
      </c>
      <c r="L119" s="14">
        <v>4368916</v>
      </c>
      <c r="M119" s="23">
        <f t="shared" si="15"/>
        <v>4.7683086400138439</v>
      </c>
      <c r="N119" s="4">
        <v>2679600</v>
      </c>
      <c r="O119" s="23">
        <f t="shared" si="16"/>
        <v>2.9245606534392272</v>
      </c>
      <c r="P119" s="4">
        <f t="shared" si="17"/>
        <v>1657.1428571428569</v>
      </c>
      <c r="Q119" s="14">
        <v>807956</v>
      </c>
      <c r="R119" s="23">
        <f t="shared" si="18"/>
        <v>-0.17456065343922722</v>
      </c>
      <c r="S119" s="23">
        <f t="shared" si="19"/>
        <v>0</v>
      </c>
      <c r="T119" s="4">
        <f t="shared" si="20"/>
        <v>708.28709570191711</v>
      </c>
      <c r="U119" s="4">
        <f t="shared" si="21"/>
        <v>-1534299.7662499999</v>
      </c>
      <c r="V119" s="19">
        <v>2858588</v>
      </c>
      <c r="W119" s="19">
        <f t="shared" si="22"/>
        <v>819819.01630664349</v>
      </c>
      <c r="X119" s="20">
        <f t="shared" si="23"/>
        <v>1336151.2500566435</v>
      </c>
      <c r="Y119" s="4">
        <f t="shared" si="24"/>
        <v>1496090.7358066433</v>
      </c>
    </row>
    <row r="120" spans="1:25" x14ac:dyDescent="0.25">
      <c r="A120" t="s">
        <v>158</v>
      </c>
      <c r="B120">
        <v>37506</v>
      </c>
      <c r="C120" s="7">
        <v>1575</v>
      </c>
      <c r="D120" s="7">
        <v>10686</v>
      </c>
      <c r="E120" s="14">
        <v>1028540071</v>
      </c>
      <c r="F120" s="14">
        <f t="shared" si="13"/>
        <v>96251.176399026765</v>
      </c>
      <c r="G120" s="14">
        <f t="shared" si="14"/>
        <v>653.04131492063493</v>
      </c>
      <c r="H120" s="14">
        <v>240400</v>
      </c>
      <c r="I120" s="30">
        <f t="shared" si="25"/>
        <v>0.68</v>
      </c>
      <c r="J120" s="15">
        <v>17753942</v>
      </c>
      <c r="K120" s="16">
        <v>0.28000000000000003</v>
      </c>
      <c r="L120" s="14">
        <v>4971104</v>
      </c>
      <c r="M120" s="23">
        <f t="shared" si="15"/>
        <v>4.8331651242005913</v>
      </c>
      <c r="N120" s="4">
        <v>3800000</v>
      </c>
      <c r="O120" s="23">
        <f t="shared" si="16"/>
        <v>3.6945570786614494</v>
      </c>
      <c r="P120" s="4">
        <f t="shared" si="17"/>
        <v>2412.6984126984125</v>
      </c>
      <c r="Q120" s="14">
        <v>904134</v>
      </c>
      <c r="R120" s="23">
        <f t="shared" si="18"/>
        <v>-0.94455707866144945</v>
      </c>
      <c r="S120" s="23">
        <f t="shared" si="19"/>
        <v>0</v>
      </c>
      <c r="T120" s="4">
        <f t="shared" si="20"/>
        <v>816.30164365079372</v>
      </c>
      <c r="U120" s="4">
        <f t="shared" si="21"/>
        <v>-2514324.9112499999</v>
      </c>
      <c r="V120" s="19">
        <v>1625527</v>
      </c>
      <c r="W120" s="19">
        <f t="shared" si="22"/>
        <v>628402.10286361375</v>
      </c>
      <c r="X120" s="20">
        <f t="shared" si="23"/>
        <v>-1164529.8083863861</v>
      </c>
      <c r="Y120" s="4">
        <f t="shared" si="24"/>
        <v>-193015.00363638636</v>
      </c>
    </row>
    <row r="121" spans="1:25" x14ac:dyDescent="0.25">
      <c r="A121" t="s">
        <v>25</v>
      </c>
      <c r="B121">
        <v>4222</v>
      </c>
      <c r="C121" s="7">
        <v>1533</v>
      </c>
      <c r="D121" s="7">
        <v>7475</v>
      </c>
      <c r="E121" s="14">
        <v>774139367</v>
      </c>
      <c r="F121" s="14">
        <f t="shared" si="13"/>
        <v>103563.79491638795</v>
      </c>
      <c r="G121" s="14">
        <f t="shared" si="14"/>
        <v>504.98327919112847</v>
      </c>
      <c r="H121" s="14">
        <v>285300</v>
      </c>
      <c r="I121" s="30">
        <f t="shared" si="25"/>
        <v>0.82599999999999996</v>
      </c>
      <c r="J121" s="15">
        <v>16042129</v>
      </c>
      <c r="K121" s="16">
        <v>0.28790000000000004</v>
      </c>
      <c r="L121" s="14">
        <v>4618529</v>
      </c>
      <c r="M121" s="23">
        <f t="shared" si="15"/>
        <v>5.9660174858411512</v>
      </c>
      <c r="N121" s="4">
        <v>2580000</v>
      </c>
      <c r="O121" s="23">
        <f t="shared" si="16"/>
        <v>3.3327332389750439</v>
      </c>
      <c r="P121" s="4">
        <f t="shared" si="17"/>
        <v>1682.9745596868884</v>
      </c>
      <c r="Q121" s="14">
        <v>1052929</v>
      </c>
      <c r="R121" s="23">
        <f t="shared" si="18"/>
        <v>-0.58273323897504392</v>
      </c>
      <c r="S121" s="23">
        <f t="shared" si="19"/>
        <v>0</v>
      </c>
      <c r="T121" s="4">
        <f t="shared" si="20"/>
        <v>631.22909898891066</v>
      </c>
      <c r="U121" s="4">
        <f t="shared" si="21"/>
        <v>-1612325.7912500002</v>
      </c>
      <c r="V121" s="19">
        <v>1462189</v>
      </c>
      <c r="W121" s="19">
        <f t="shared" si="22"/>
        <v>895360.92442058411</v>
      </c>
      <c r="X121" s="20">
        <f t="shared" si="23"/>
        <v>-307704.86682941613</v>
      </c>
      <c r="Y121" s="4">
        <f t="shared" si="24"/>
        <v>143411.8739205841</v>
      </c>
    </row>
    <row r="122" spans="1:25" x14ac:dyDescent="0.25">
      <c r="A122" t="s">
        <v>273</v>
      </c>
      <c r="B122">
        <v>17402</v>
      </c>
      <c r="C122" s="7">
        <v>1522</v>
      </c>
      <c r="D122" s="7">
        <v>11024</v>
      </c>
      <c r="E122" s="14">
        <v>2620136591</v>
      </c>
      <c r="F122" s="14">
        <f t="shared" si="13"/>
        <v>237675.67044629899</v>
      </c>
      <c r="G122" s="14">
        <f t="shared" si="14"/>
        <v>1721.5089296977662</v>
      </c>
      <c r="H122" s="14">
        <v>413400</v>
      </c>
      <c r="I122" s="30">
        <f t="shared" si="25"/>
        <v>0.96899999999999997</v>
      </c>
      <c r="J122" s="15">
        <v>15006353</v>
      </c>
      <c r="K122" s="16">
        <v>0.28880000000000006</v>
      </c>
      <c r="L122" s="14">
        <v>4333835</v>
      </c>
      <c r="M122" s="23">
        <f t="shared" si="15"/>
        <v>1.6540492640293805</v>
      </c>
      <c r="N122" s="4">
        <v>4160973</v>
      </c>
      <c r="O122" s="23">
        <f t="shared" si="16"/>
        <v>1.5880748409425194</v>
      </c>
      <c r="P122" s="4">
        <f t="shared" si="17"/>
        <v>2733.8850197109068</v>
      </c>
      <c r="Q122" s="14"/>
      <c r="R122" s="23">
        <f t="shared" si="18"/>
        <v>1.1619251590574806</v>
      </c>
      <c r="S122" s="23">
        <f t="shared" si="19"/>
        <v>0</v>
      </c>
      <c r="T122" s="4">
        <f t="shared" si="20"/>
        <v>2151.8861621222077</v>
      </c>
      <c r="U122" s="4">
        <f t="shared" si="21"/>
        <v>-885802.26124999998</v>
      </c>
      <c r="V122" s="19">
        <v>3118800</v>
      </c>
      <c r="W122" s="19">
        <f t="shared" si="22"/>
        <v>0</v>
      </c>
      <c r="X122" s="20">
        <f t="shared" si="23"/>
        <v>2232997.73875</v>
      </c>
      <c r="Y122" s="4">
        <f t="shared" si="24"/>
        <v>-811404.88650000002</v>
      </c>
    </row>
    <row r="123" spans="1:25" x14ac:dyDescent="0.25">
      <c r="A123" t="s">
        <v>89</v>
      </c>
      <c r="B123">
        <v>39204</v>
      </c>
      <c r="C123" s="7">
        <v>1498</v>
      </c>
      <c r="D123" s="7">
        <v>6438</v>
      </c>
      <c r="E123" s="14">
        <v>322985312</v>
      </c>
      <c r="F123" s="14">
        <f t="shared" si="13"/>
        <v>50168.579061820441</v>
      </c>
      <c r="G123" s="14">
        <f t="shared" si="14"/>
        <v>215.61102269692924</v>
      </c>
      <c r="H123" s="14">
        <v>108000</v>
      </c>
      <c r="I123" s="30">
        <f t="shared" si="25"/>
        <v>5.7000000000000002E-2</v>
      </c>
      <c r="J123" s="15">
        <v>17871242</v>
      </c>
      <c r="K123" s="16">
        <v>0.28000000000000003</v>
      </c>
      <c r="L123" s="14">
        <v>5003948</v>
      </c>
      <c r="M123" s="23">
        <f t="shared" si="15"/>
        <v>15.492803586065239</v>
      </c>
      <c r="N123" s="4">
        <v>626000</v>
      </c>
      <c r="O123" s="23">
        <f t="shared" si="16"/>
        <v>1.9381686310243109</v>
      </c>
      <c r="P123" s="4">
        <f t="shared" si="17"/>
        <v>417.89052069425901</v>
      </c>
      <c r="Q123" s="14">
        <v>1993795</v>
      </c>
      <c r="R123" s="23">
        <f t="shared" si="18"/>
        <v>0.81183136897568908</v>
      </c>
      <c r="S123" s="23">
        <f t="shared" si="19"/>
        <v>0</v>
      </c>
      <c r="T123" s="4">
        <f t="shared" si="20"/>
        <v>269.51377837116155</v>
      </c>
      <c r="U123" s="4">
        <f t="shared" si="21"/>
        <v>-222268.35999999993</v>
      </c>
      <c r="V123" s="19">
        <v>1706693</v>
      </c>
      <c r="W123" s="19">
        <f t="shared" si="22"/>
        <v>1416768.4444680591</v>
      </c>
      <c r="X123" s="20">
        <f t="shared" si="23"/>
        <v>907398.08446805924</v>
      </c>
      <c r="Y123" s="4">
        <f t="shared" si="24"/>
        <v>645188.47646805923</v>
      </c>
    </row>
    <row r="124" spans="1:25" x14ac:dyDescent="0.25">
      <c r="A124" t="s">
        <v>60</v>
      </c>
      <c r="B124">
        <v>27343</v>
      </c>
      <c r="C124" s="7">
        <v>1479</v>
      </c>
      <c r="D124" s="7">
        <v>9769</v>
      </c>
      <c r="E124" s="14">
        <v>1750023829</v>
      </c>
      <c r="F124" s="14">
        <f t="shared" si="13"/>
        <v>179140.52912273517</v>
      </c>
      <c r="G124" s="14">
        <f t="shared" si="14"/>
        <v>1183.2480250169035</v>
      </c>
      <c r="H124" s="14">
        <v>386300</v>
      </c>
      <c r="I124" s="30">
        <f t="shared" si="25"/>
        <v>0.95899999999999996</v>
      </c>
      <c r="J124" s="15">
        <v>14329772</v>
      </c>
      <c r="K124" s="16">
        <v>0.32850000000000001</v>
      </c>
      <c r="L124" s="14">
        <v>4707330</v>
      </c>
      <c r="M124" s="23">
        <f t="shared" si="15"/>
        <v>2.6898662303871976</v>
      </c>
      <c r="N124" s="4">
        <v>6950000</v>
      </c>
      <c r="O124" s="23">
        <f t="shared" si="16"/>
        <v>3.9713744949240919</v>
      </c>
      <c r="P124" s="4">
        <f t="shared" si="17"/>
        <v>3182.7789046653143</v>
      </c>
      <c r="Q124" s="14">
        <v>57763</v>
      </c>
      <c r="R124" s="23">
        <f t="shared" si="18"/>
        <v>6.0133769612802368E-2</v>
      </c>
      <c r="S124" s="23">
        <f t="shared" si="19"/>
        <v>0</v>
      </c>
      <c r="T124" s="4">
        <f t="shared" si="20"/>
        <v>1479.060031271129</v>
      </c>
      <c r="U124" s="4">
        <f t="shared" si="21"/>
        <v>-2519800.2137499996</v>
      </c>
      <c r="V124" s="19">
        <v>3983632</v>
      </c>
      <c r="W124" s="19">
        <f t="shared" si="22"/>
        <v>0</v>
      </c>
      <c r="X124" s="20">
        <f t="shared" si="23"/>
        <v>1406068.7862500004</v>
      </c>
      <c r="Y124" s="4">
        <f t="shared" si="24"/>
        <v>1300833.2565000001</v>
      </c>
    </row>
    <row r="125" spans="1:25" x14ac:dyDescent="0.25">
      <c r="A125" t="s">
        <v>111</v>
      </c>
      <c r="B125">
        <v>3052</v>
      </c>
      <c r="C125" s="7">
        <v>1453</v>
      </c>
      <c r="D125" s="7">
        <v>8983</v>
      </c>
      <c r="E125" s="14">
        <v>650922612</v>
      </c>
      <c r="F125" s="14">
        <f t="shared" si="13"/>
        <v>72461.606590225987</v>
      </c>
      <c r="G125" s="14">
        <f t="shared" si="14"/>
        <v>447.985280110117</v>
      </c>
      <c r="H125" s="14">
        <v>145300</v>
      </c>
      <c r="I125" s="30">
        <f t="shared" si="25"/>
        <v>0.2</v>
      </c>
      <c r="J125" s="15">
        <v>16040376</v>
      </c>
      <c r="K125" s="16">
        <v>0.28000000000000003</v>
      </c>
      <c r="L125" s="14">
        <v>4491305</v>
      </c>
      <c r="M125" s="23">
        <f t="shared" si="15"/>
        <v>6.8999062518356631</v>
      </c>
      <c r="N125" s="4">
        <v>2200000</v>
      </c>
      <c r="O125" s="23">
        <f t="shared" si="16"/>
        <v>3.3798180604609263</v>
      </c>
      <c r="P125" s="4">
        <f t="shared" si="17"/>
        <v>1514.1087405368203</v>
      </c>
      <c r="Q125" s="14">
        <v>1243781</v>
      </c>
      <c r="R125" s="23">
        <f t="shared" si="18"/>
        <v>-0.62981806046092625</v>
      </c>
      <c r="S125" s="23">
        <f t="shared" si="19"/>
        <v>0</v>
      </c>
      <c r="T125" s="4">
        <f t="shared" si="20"/>
        <v>559.9816001376463</v>
      </c>
      <c r="U125" s="4">
        <f t="shared" si="21"/>
        <v>-1386346.7350000001</v>
      </c>
      <c r="V125" s="19">
        <v>1867005</v>
      </c>
      <c r="W125" s="19">
        <f t="shared" si="22"/>
        <v>952158.89970767044</v>
      </c>
      <c r="X125" s="20">
        <f t="shared" si="23"/>
        <v>189036.16470767045</v>
      </c>
      <c r="Y125" s="4">
        <f t="shared" si="24"/>
        <v>598998.98170767049</v>
      </c>
    </row>
    <row r="126" spans="1:25" x14ac:dyDescent="0.25">
      <c r="A126" t="s">
        <v>213</v>
      </c>
      <c r="B126">
        <v>32416</v>
      </c>
      <c r="C126" s="7">
        <v>1444</v>
      </c>
      <c r="D126" s="7">
        <v>11750</v>
      </c>
      <c r="E126" s="14">
        <v>913360856</v>
      </c>
      <c r="F126" s="14">
        <f t="shared" si="13"/>
        <v>77732.838808510642</v>
      </c>
      <c r="G126" s="14">
        <f t="shared" si="14"/>
        <v>632.52136842105256</v>
      </c>
      <c r="H126" s="14">
        <v>208900</v>
      </c>
      <c r="I126" s="30">
        <f t="shared" si="25"/>
        <v>0.55700000000000005</v>
      </c>
      <c r="J126" s="15">
        <v>16142909</v>
      </c>
      <c r="K126" s="16">
        <v>0.28000000000000003</v>
      </c>
      <c r="L126" s="14">
        <v>4520015</v>
      </c>
      <c r="M126" s="23">
        <f t="shared" si="15"/>
        <v>4.94877240502192</v>
      </c>
      <c r="N126" s="4">
        <v>2911000</v>
      </c>
      <c r="O126" s="23">
        <f t="shared" si="16"/>
        <v>3.1871302354126723</v>
      </c>
      <c r="P126" s="4">
        <f t="shared" si="17"/>
        <v>2015.9279778393352</v>
      </c>
      <c r="Q126" s="14">
        <v>862365</v>
      </c>
      <c r="R126" s="23">
        <f t="shared" si="18"/>
        <v>-0.43713023541267226</v>
      </c>
      <c r="S126" s="23">
        <f t="shared" si="19"/>
        <v>0</v>
      </c>
      <c r="T126" s="4">
        <f t="shared" si="20"/>
        <v>790.65171052631581</v>
      </c>
      <c r="U126" s="4">
        <f t="shared" si="21"/>
        <v>-1769298.9299999997</v>
      </c>
      <c r="V126" s="19">
        <v>1445662</v>
      </c>
      <c r="W126" s="19">
        <f t="shared" si="22"/>
        <v>613173.51075559272</v>
      </c>
      <c r="X126" s="20">
        <f t="shared" si="23"/>
        <v>-572828.41924440698</v>
      </c>
      <c r="Y126" s="4">
        <f t="shared" si="24"/>
        <v>-173570.77324440709</v>
      </c>
    </row>
    <row r="127" spans="1:25" x14ac:dyDescent="0.25">
      <c r="A127" t="s">
        <v>117</v>
      </c>
      <c r="B127">
        <v>4129</v>
      </c>
      <c r="C127" s="7">
        <v>1433</v>
      </c>
      <c r="D127" s="7">
        <v>7807</v>
      </c>
      <c r="E127" s="14">
        <v>2262085927</v>
      </c>
      <c r="F127" s="14">
        <f t="shared" si="13"/>
        <v>289750.98334827716</v>
      </c>
      <c r="G127" s="14">
        <f t="shared" si="14"/>
        <v>1578.5665924633636</v>
      </c>
      <c r="H127" s="14">
        <v>357800</v>
      </c>
      <c r="I127" s="30">
        <f t="shared" si="25"/>
        <v>0.93799999999999994</v>
      </c>
      <c r="J127" s="15">
        <v>15843871</v>
      </c>
      <c r="K127" s="16">
        <v>0.28000000000000003</v>
      </c>
      <c r="L127" s="14">
        <v>4436284</v>
      </c>
      <c r="M127" s="23">
        <f t="shared" si="15"/>
        <v>1.9611474290384019</v>
      </c>
      <c r="N127" s="4">
        <v>3161548</v>
      </c>
      <c r="O127" s="23">
        <f t="shared" si="16"/>
        <v>1.397625069085185</v>
      </c>
      <c r="P127" s="4">
        <f t="shared" si="17"/>
        <v>2206.2442428471736</v>
      </c>
      <c r="Q127" s="14"/>
      <c r="R127" s="23">
        <f t="shared" si="18"/>
        <v>1.352374930914815</v>
      </c>
      <c r="S127" s="23">
        <f t="shared" si="19"/>
        <v>0</v>
      </c>
      <c r="T127" s="4">
        <f t="shared" si="20"/>
        <v>1973.2082405792044</v>
      </c>
      <c r="U127" s="4">
        <f t="shared" si="21"/>
        <v>-333940.59124999982</v>
      </c>
      <c r="V127" s="19">
        <v>1483097</v>
      </c>
      <c r="W127" s="19">
        <f t="shared" si="22"/>
        <v>0</v>
      </c>
      <c r="X127" s="20">
        <f t="shared" si="23"/>
        <v>1149156.4087500002</v>
      </c>
      <c r="Y127" s="4">
        <f t="shared" si="24"/>
        <v>-1910031.8905</v>
      </c>
    </row>
    <row r="128" spans="1:25" x14ac:dyDescent="0.25">
      <c r="A128" t="s">
        <v>157</v>
      </c>
      <c r="B128">
        <v>32325</v>
      </c>
      <c r="C128" s="7">
        <v>1416</v>
      </c>
      <c r="D128" s="7">
        <v>8779</v>
      </c>
      <c r="E128" s="14">
        <v>891493867</v>
      </c>
      <c r="F128" s="14">
        <f t="shared" si="13"/>
        <v>101548.45278505524</v>
      </c>
      <c r="G128" s="14">
        <f t="shared" si="14"/>
        <v>629.58606426553672</v>
      </c>
      <c r="H128" s="14">
        <v>192400</v>
      </c>
      <c r="I128" s="30">
        <f t="shared" si="25"/>
        <v>0.47599999999999998</v>
      </c>
      <c r="J128" s="15">
        <v>14267672</v>
      </c>
      <c r="K128" s="16">
        <v>0.28000000000000003</v>
      </c>
      <c r="L128" s="14">
        <v>3994948</v>
      </c>
      <c r="M128" s="23">
        <f t="shared" si="15"/>
        <v>4.4811839406630485</v>
      </c>
      <c r="N128" s="4">
        <v>2930000</v>
      </c>
      <c r="O128" s="23">
        <f t="shared" si="16"/>
        <v>3.286618235366952</v>
      </c>
      <c r="P128" s="4">
        <f t="shared" si="17"/>
        <v>2069.2090395480227</v>
      </c>
      <c r="Q128" s="14">
        <v>664079</v>
      </c>
      <c r="R128" s="23">
        <f t="shared" si="18"/>
        <v>-0.53661823536695197</v>
      </c>
      <c r="S128" s="23">
        <f t="shared" si="19"/>
        <v>0</v>
      </c>
      <c r="T128" s="4">
        <f t="shared" si="20"/>
        <v>786.98258033192087</v>
      </c>
      <c r="U128" s="4">
        <f t="shared" si="21"/>
        <v>-1815632.6662500002</v>
      </c>
      <c r="V128" s="19">
        <v>1201001</v>
      </c>
      <c r="W128" s="19">
        <f t="shared" si="22"/>
        <v>606479.20804357273</v>
      </c>
      <c r="X128" s="20">
        <f t="shared" si="23"/>
        <v>-672231.45820642752</v>
      </c>
      <c r="Y128" s="4">
        <f t="shared" si="24"/>
        <v>-193839.59245642734</v>
      </c>
    </row>
    <row r="129" spans="1:25" x14ac:dyDescent="0.25">
      <c r="A129" t="s">
        <v>69</v>
      </c>
      <c r="B129">
        <v>14068</v>
      </c>
      <c r="C129" s="7">
        <v>1405</v>
      </c>
      <c r="D129" s="7">
        <v>8878</v>
      </c>
      <c r="E129" s="14">
        <v>796157925</v>
      </c>
      <c r="F129" s="14">
        <f t="shared" si="13"/>
        <v>89677.621649020046</v>
      </c>
      <c r="G129" s="14">
        <f t="shared" si="14"/>
        <v>566.66044483985763</v>
      </c>
      <c r="H129" s="14">
        <v>169300</v>
      </c>
      <c r="I129" s="30">
        <f t="shared" si="25"/>
        <v>0.35</v>
      </c>
      <c r="J129" s="15">
        <v>16014402</v>
      </c>
      <c r="K129" s="16">
        <v>0.28000000000000003</v>
      </c>
      <c r="L129" s="14">
        <v>4484033</v>
      </c>
      <c r="M129" s="23">
        <f t="shared" si="15"/>
        <v>5.632089889703729</v>
      </c>
      <c r="N129" s="4">
        <v>3170610</v>
      </c>
      <c r="O129" s="23">
        <f t="shared" si="16"/>
        <v>3.9823882931266437</v>
      </c>
      <c r="P129" s="4">
        <f t="shared" si="17"/>
        <v>2256.6619217081852</v>
      </c>
      <c r="Q129" s="14">
        <v>796958</v>
      </c>
      <c r="R129" s="23">
        <f t="shared" si="18"/>
        <v>-1.2323882931266437</v>
      </c>
      <c r="S129" s="23">
        <f t="shared" si="19"/>
        <v>0</v>
      </c>
      <c r="T129" s="4">
        <f t="shared" si="20"/>
        <v>708.32555604982201</v>
      </c>
      <c r="U129" s="4">
        <f t="shared" si="21"/>
        <v>-2175412.5937500005</v>
      </c>
      <c r="V129" s="19">
        <v>911415</v>
      </c>
      <c r="W129" s="19">
        <f t="shared" si="22"/>
        <v>712280.97737992217</v>
      </c>
      <c r="X129" s="20">
        <f t="shared" si="23"/>
        <v>-1348674.6163700782</v>
      </c>
      <c r="Y129" s="4">
        <f t="shared" si="24"/>
        <v>-367498.91012007778</v>
      </c>
    </row>
    <row r="130" spans="1:25" x14ac:dyDescent="0.25">
      <c r="A130" t="s">
        <v>236</v>
      </c>
      <c r="B130">
        <v>15206</v>
      </c>
      <c r="C130" s="7">
        <v>1378</v>
      </c>
      <c r="D130" s="7">
        <v>16217</v>
      </c>
      <c r="E130" s="14">
        <v>4034887421</v>
      </c>
      <c r="F130" s="14">
        <f t="shared" ref="F130:F193" si="26">E130/D130</f>
        <v>248806.03200345318</v>
      </c>
      <c r="G130" s="14">
        <f t="shared" ref="G130:G193" si="27">E130/C130/1000</f>
        <v>2928.0750515239474</v>
      </c>
      <c r="H130" s="14">
        <v>377900</v>
      </c>
      <c r="I130" s="30">
        <f t="shared" si="25"/>
        <v>0.94799999999999995</v>
      </c>
      <c r="J130" s="15">
        <v>14128797</v>
      </c>
      <c r="K130" s="16">
        <v>0.28000000000000003</v>
      </c>
      <c r="L130" s="14">
        <v>3956063</v>
      </c>
      <c r="M130" s="23">
        <f t="shared" ref="M130:M193" si="28">L130/E130*1000</f>
        <v>0.98046428245067019</v>
      </c>
      <c r="N130" s="4">
        <v>4150000</v>
      </c>
      <c r="O130" s="23">
        <f t="shared" ref="O130:O193" si="29">N130/E130*1000</f>
        <v>1.0285293161838627</v>
      </c>
      <c r="P130" s="4">
        <f t="shared" ref="P130:P193" si="30">MIN(M130,O130)*E130/1000/C130</f>
        <v>2870.8730043541364</v>
      </c>
      <c r="Q130" s="14"/>
      <c r="R130" s="23">
        <f t="shared" ref="R130:R193" si="31">$M$300+(MIN($M$301,O130)-MIN(M130,O130))</f>
        <v>1.5480650337331925</v>
      </c>
      <c r="S130" s="23">
        <f t="shared" ref="S130:S193" si="32">MAX($M$301-O130,0)</f>
        <v>0.22147068381613733</v>
      </c>
      <c r="T130" s="4">
        <f t="shared" ref="T130:T193" si="33">MIN($M$301,O130)*E130/1000/C130</f>
        <v>3011.6110304789545</v>
      </c>
      <c r="U130" s="4">
        <f t="shared" ref="U130:U193" si="34">(MIN($M$301,O130)-MIN(M130,O130))*E130/1000</f>
        <v>193936.99999999904</v>
      </c>
      <c r="V130" s="19">
        <v>782890</v>
      </c>
      <c r="W130" s="19">
        <f t="shared" ref="W130:W193" si="35">IF((E130/C130)&lt;(E$298/C$298),MIN($M$301,O130)*(E$298/C$298-E130/C130)*C130/1000,0)</f>
        <v>0</v>
      </c>
      <c r="X130" s="20">
        <f t="shared" ref="X130:X193" si="36">U130+V130+W130-Q130</f>
        <v>976826.99999999907</v>
      </c>
      <c r="Y130" s="4">
        <f t="shared" ref="Y130:Y193" si="37">X130-R130*E130/1000</f>
        <v>-5269441.1315000001</v>
      </c>
    </row>
    <row r="131" spans="1:25" x14ac:dyDescent="0.25">
      <c r="A131" t="s">
        <v>143</v>
      </c>
      <c r="B131">
        <v>14066</v>
      </c>
      <c r="C131" s="7">
        <v>1345</v>
      </c>
      <c r="D131" s="7">
        <v>7993</v>
      </c>
      <c r="E131" s="14">
        <v>620253465</v>
      </c>
      <c r="F131" s="14">
        <f t="shared" si="26"/>
        <v>77599.58275991492</v>
      </c>
      <c r="G131" s="14">
        <f t="shared" si="27"/>
        <v>461.15499256505581</v>
      </c>
      <c r="H131" s="14">
        <v>314600</v>
      </c>
      <c r="I131" s="30">
        <f t="shared" ref="I131:I194" si="38">_xlfn.PERCENTRANK.INC(H$2:H$296,H131)</f>
        <v>0.89400000000000002</v>
      </c>
      <c r="J131" s="15">
        <v>13411561</v>
      </c>
      <c r="K131" s="16">
        <v>0.28000000000000003</v>
      </c>
      <c r="L131" s="14">
        <v>3755237</v>
      </c>
      <c r="M131" s="23">
        <f t="shared" si="28"/>
        <v>6.0543587612203025</v>
      </c>
      <c r="N131" s="4">
        <v>2317041</v>
      </c>
      <c r="O131" s="23">
        <f t="shared" si="29"/>
        <v>3.735635721116044</v>
      </c>
      <c r="P131" s="4">
        <f t="shared" si="30"/>
        <v>1722.7070631970259</v>
      </c>
      <c r="Q131" s="14">
        <v>945281</v>
      </c>
      <c r="R131" s="23">
        <f t="shared" si="31"/>
        <v>-0.98563572111604403</v>
      </c>
      <c r="S131" s="23">
        <f t="shared" si="32"/>
        <v>0</v>
      </c>
      <c r="T131" s="4">
        <f t="shared" si="33"/>
        <v>576.44374070631977</v>
      </c>
      <c r="U131" s="4">
        <f t="shared" si="34"/>
        <v>-1541724.16875</v>
      </c>
      <c r="V131" s="19">
        <v>900334</v>
      </c>
      <c r="W131" s="19">
        <f t="shared" si="35"/>
        <v>859244.32603273692</v>
      </c>
      <c r="X131" s="20">
        <f t="shared" si="36"/>
        <v>-727426.84271726303</v>
      </c>
      <c r="Y131" s="4">
        <f t="shared" si="37"/>
        <v>-116082.87146726309</v>
      </c>
    </row>
    <row r="132" spans="1:25" x14ac:dyDescent="0.25">
      <c r="A132" t="s">
        <v>24</v>
      </c>
      <c r="B132">
        <v>4228</v>
      </c>
      <c r="C132" s="7">
        <v>1322</v>
      </c>
      <c r="D132" s="7">
        <v>10160</v>
      </c>
      <c r="E132" s="14">
        <v>2567353176</v>
      </c>
      <c r="F132" s="14">
        <f t="shared" si="26"/>
        <v>252692.24173228347</v>
      </c>
      <c r="G132" s="14">
        <f t="shared" si="27"/>
        <v>1942.022069591528</v>
      </c>
      <c r="H132" s="14">
        <v>290700</v>
      </c>
      <c r="I132" s="30">
        <f t="shared" si="38"/>
        <v>0.84599999999999997</v>
      </c>
      <c r="J132" s="15">
        <v>13785742</v>
      </c>
      <c r="K132" s="16">
        <v>0.28000000000000003</v>
      </c>
      <c r="L132" s="14">
        <v>3860008</v>
      </c>
      <c r="M132" s="23">
        <f t="shared" si="28"/>
        <v>1.5034970786582578</v>
      </c>
      <c r="N132" s="4">
        <v>3123670</v>
      </c>
      <c r="O132" s="23">
        <f t="shared" si="29"/>
        <v>1.2166888565237275</v>
      </c>
      <c r="P132" s="4">
        <f t="shared" si="30"/>
        <v>2362.8366111951586</v>
      </c>
      <c r="Q132" s="14"/>
      <c r="R132" s="23">
        <f t="shared" si="31"/>
        <v>1.5</v>
      </c>
      <c r="S132" s="23">
        <f t="shared" si="32"/>
        <v>3.3311143476272509E-2</v>
      </c>
      <c r="T132" s="4">
        <f t="shared" si="33"/>
        <v>2362.8366111951586</v>
      </c>
      <c r="U132" s="4">
        <f t="shared" si="34"/>
        <v>0</v>
      </c>
      <c r="V132" s="19">
        <v>1348838</v>
      </c>
      <c r="W132" s="19">
        <f t="shared" si="35"/>
        <v>0</v>
      </c>
      <c r="X132" s="20">
        <f t="shared" si="36"/>
        <v>1348838</v>
      </c>
      <c r="Y132" s="4">
        <f t="shared" si="37"/>
        <v>-2502191.764</v>
      </c>
    </row>
    <row r="133" spans="1:25" x14ac:dyDescent="0.25">
      <c r="A133" t="s">
        <v>299</v>
      </c>
      <c r="B133">
        <v>39205</v>
      </c>
      <c r="C133" s="7">
        <v>1314</v>
      </c>
      <c r="D133" s="7">
        <v>5311</v>
      </c>
      <c r="E133" s="14">
        <v>438112480</v>
      </c>
      <c r="F133" s="14">
        <f t="shared" si="26"/>
        <v>82491.523253624546</v>
      </c>
      <c r="G133" s="14">
        <f t="shared" si="27"/>
        <v>333.41893455098938</v>
      </c>
      <c r="H133" s="14">
        <v>164800</v>
      </c>
      <c r="I133" s="30">
        <f t="shared" si="38"/>
        <v>0.309</v>
      </c>
      <c r="J133" s="15">
        <v>13730511</v>
      </c>
      <c r="K133" s="16">
        <v>0.28000000000000003</v>
      </c>
      <c r="L133" s="14">
        <v>3844543</v>
      </c>
      <c r="M133" s="23">
        <f t="shared" si="28"/>
        <v>8.7752419196093214</v>
      </c>
      <c r="N133" s="4">
        <v>775000</v>
      </c>
      <c r="O133" s="23">
        <f t="shared" si="29"/>
        <v>1.768952119327895</v>
      </c>
      <c r="P133" s="4">
        <f t="shared" si="30"/>
        <v>589.80213089802135</v>
      </c>
      <c r="Q133" s="14">
        <v>1257724</v>
      </c>
      <c r="R133" s="23">
        <f t="shared" si="31"/>
        <v>0.98104788067210502</v>
      </c>
      <c r="S133" s="23">
        <f t="shared" si="32"/>
        <v>0</v>
      </c>
      <c r="T133" s="4">
        <f t="shared" si="33"/>
        <v>416.77366818873668</v>
      </c>
      <c r="U133" s="4">
        <f t="shared" si="34"/>
        <v>-227359.4</v>
      </c>
      <c r="V133" s="19">
        <v>1193011</v>
      </c>
      <c r="W133" s="19">
        <f t="shared" si="35"/>
        <v>1049246.6570033575</v>
      </c>
      <c r="X133" s="20">
        <f t="shared" si="36"/>
        <v>757174.25700335763</v>
      </c>
      <c r="Y133" s="4">
        <f t="shared" si="37"/>
        <v>327364.93700335763</v>
      </c>
    </row>
    <row r="134" spans="1:25" x14ac:dyDescent="0.25">
      <c r="A134" t="s">
        <v>152</v>
      </c>
      <c r="B134">
        <v>39003</v>
      </c>
      <c r="C134" s="7">
        <v>1303</v>
      </c>
      <c r="D134" s="7">
        <v>8318</v>
      </c>
      <c r="E134" s="14">
        <v>910588837</v>
      </c>
      <c r="F134" s="14">
        <f t="shared" si="26"/>
        <v>109472.0890839144</v>
      </c>
      <c r="G134" s="14">
        <f t="shared" si="27"/>
        <v>698.84024328472753</v>
      </c>
      <c r="H134" s="14">
        <v>287300</v>
      </c>
      <c r="I134" s="30">
        <f t="shared" si="38"/>
        <v>0.83299999999999996</v>
      </c>
      <c r="J134" s="15">
        <v>13498462</v>
      </c>
      <c r="K134" s="16">
        <v>0.28000000000000003</v>
      </c>
      <c r="L134" s="14">
        <v>3779569</v>
      </c>
      <c r="M134" s="23">
        <f t="shared" si="28"/>
        <v>4.1506867275597852</v>
      </c>
      <c r="N134" s="4">
        <v>2930000</v>
      </c>
      <c r="O134" s="23">
        <f t="shared" si="29"/>
        <v>3.2176981321812534</v>
      </c>
      <c r="P134" s="4">
        <f t="shared" si="30"/>
        <v>2248.6569455103609</v>
      </c>
      <c r="Q134" s="14">
        <v>528054</v>
      </c>
      <c r="R134" s="23">
        <f t="shared" si="31"/>
        <v>-0.46769813218125345</v>
      </c>
      <c r="S134" s="23">
        <f t="shared" si="32"/>
        <v>0</v>
      </c>
      <c r="T134" s="4">
        <f t="shared" si="33"/>
        <v>873.55030410590939</v>
      </c>
      <c r="U134" s="4">
        <f t="shared" si="34"/>
        <v>-1791763.9537499999</v>
      </c>
      <c r="V134" s="19">
        <v>1065442</v>
      </c>
      <c r="W134" s="19">
        <f t="shared" si="35"/>
        <v>445283.05258970719</v>
      </c>
      <c r="X134" s="20">
        <f t="shared" si="36"/>
        <v>-809092.90116029268</v>
      </c>
      <c r="Y134" s="4">
        <f t="shared" si="37"/>
        <v>-383212.20291029284</v>
      </c>
    </row>
    <row r="135" spans="1:25" x14ac:dyDescent="0.25">
      <c r="A135" t="s">
        <v>289</v>
      </c>
      <c r="B135">
        <v>20405</v>
      </c>
      <c r="C135" s="7">
        <v>1258</v>
      </c>
      <c r="D135" s="7">
        <v>8310</v>
      </c>
      <c r="E135" s="14">
        <v>1099444899</v>
      </c>
      <c r="F135" s="14">
        <f t="shared" si="26"/>
        <v>132303.83862815885</v>
      </c>
      <c r="G135" s="14">
        <f t="shared" si="27"/>
        <v>873.96255882352943</v>
      </c>
      <c r="H135" s="14">
        <v>280000</v>
      </c>
      <c r="I135" s="30">
        <f t="shared" si="38"/>
        <v>0.79500000000000004</v>
      </c>
      <c r="J135" s="15">
        <v>14213548</v>
      </c>
      <c r="K135" s="16">
        <v>0.28000000000000003</v>
      </c>
      <c r="L135" s="14">
        <v>3979793</v>
      </c>
      <c r="M135" s="23">
        <f t="shared" si="28"/>
        <v>3.6198203326240543</v>
      </c>
      <c r="N135" s="4">
        <v>2630000</v>
      </c>
      <c r="O135" s="23">
        <f t="shared" si="29"/>
        <v>2.3921162419254629</v>
      </c>
      <c r="P135" s="4">
        <f t="shared" si="30"/>
        <v>2090.6200317965022</v>
      </c>
      <c r="Q135" s="14">
        <v>313321</v>
      </c>
      <c r="R135" s="23">
        <f t="shared" si="31"/>
        <v>0.35788375807453709</v>
      </c>
      <c r="S135" s="23">
        <f t="shared" si="32"/>
        <v>0</v>
      </c>
      <c r="T135" s="4">
        <f t="shared" si="33"/>
        <v>1092.4531985294118</v>
      </c>
      <c r="U135" s="4">
        <f t="shared" si="34"/>
        <v>-1255693.8762500002</v>
      </c>
      <c r="V135" s="19">
        <v>1010036</v>
      </c>
      <c r="W135" s="19">
        <f t="shared" si="35"/>
        <v>154525.05532931819</v>
      </c>
      <c r="X135" s="20">
        <f t="shared" si="36"/>
        <v>-404453.82092068205</v>
      </c>
      <c r="Y135" s="4">
        <f t="shared" si="37"/>
        <v>-797927.29317068192</v>
      </c>
    </row>
    <row r="136" spans="1:25" x14ac:dyDescent="0.25">
      <c r="A136" t="s">
        <v>28</v>
      </c>
      <c r="B136">
        <v>8401</v>
      </c>
      <c r="C136" s="7">
        <v>1212</v>
      </c>
      <c r="D136" s="7">
        <v>10191</v>
      </c>
      <c r="E136" s="14">
        <v>782025544</v>
      </c>
      <c r="F136" s="14">
        <f t="shared" si="26"/>
        <v>76736.87999214993</v>
      </c>
      <c r="G136" s="14">
        <f t="shared" si="27"/>
        <v>645.23559735973595</v>
      </c>
      <c r="H136" s="14">
        <v>174800</v>
      </c>
      <c r="I136" s="30">
        <f t="shared" si="38"/>
        <v>0.39400000000000002</v>
      </c>
      <c r="J136" s="15">
        <v>12699443</v>
      </c>
      <c r="K136" s="16">
        <v>0.28000000000000003</v>
      </c>
      <c r="L136" s="14">
        <v>3555844</v>
      </c>
      <c r="M136" s="23">
        <f t="shared" si="28"/>
        <v>4.5469665630257214</v>
      </c>
      <c r="N136" s="4">
        <v>2050000</v>
      </c>
      <c r="O136" s="23">
        <f t="shared" si="29"/>
        <v>2.6213977481022028</v>
      </c>
      <c r="P136" s="4">
        <f t="shared" si="30"/>
        <v>1691.4191419141916</v>
      </c>
      <c r="Q136" s="14">
        <v>595838</v>
      </c>
      <c r="R136" s="23">
        <f t="shared" si="31"/>
        <v>0.12860225189779717</v>
      </c>
      <c r="S136" s="23">
        <f t="shared" si="32"/>
        <v>0</v>
      </c>
      <c r="T136" s="4">
        <f t="shared" si="33"/>
        <v>806.54449669967005</v>
      </c>
      <c r="U136" s="4">
        <f t="shared" si="34"/>
        <v>-1072468.07</v>
      </c>
      <c r="V136" s="19">
        <v>1221486</v>
      </c>
      <c r="W136" s="19">
        <f t="shared" si="35"/>
        <v>495396.04221314279</v>
      </c>
      <c r="X136" s="20">
        <f t="shared" si="36"/>
        <v>48575.972213142784</v>
      </c>
      <c r="Y136" s="4">
        <f t="shared" si="37"/>
        <v>-51994.273786857084</v>
      </c>
    </row>
    <row r="137" spans="1:25" x14ac:dyDescent="0.25">
      <c r="A137" t="s">
        <v>41</v>
      </c>
      <c r="B137">
        <v>36250</v>
      </c>
      <c r="C137" s="7">
        <v>1198</v>
      </c>
      <c r="D137" s="7">
        <v>13541</v>
      </c>
      <c r="E137" s="14">
        <v>992682022</v>
      </c>
      <c r="F137" s="14">
        <f t="shared" si="26"/>
        <v>73309.358393028582</v>
      </c>
      <c r="G137" s="14">
        <f t="shared" si="27"/>
        <v>828.61604507512516</v>
      </c>
      <c r="H137" s="14">
        <v>214500</v>
      </c>
      <c r="I137" s="30">
        <f t="shared" si="38"/>
        <v>0.58099999999999996</v>
      </c>
      <c r="J137" s="15">
        <v>12747978</v>
      </c>
      <c r="K137" s="16">
        <v>0.37430000000000002</v>
      </c>
      <c r="L137" s="14">
        <v>4771568</v>
      </c>
      <c r="M137" s="23">
        <f t="shared" si="28"/>
        <v>4.8067436442401892</v>
      </c>
      <c r="N137" s="4">
        <v>2980000</v>
      </c>
      <c r="O137" s="23">
        <f t="shared" si="29"/>
        <v>3.0019683382560545</v>
      </c>
      <c r="P137" s="4">
        <f t="shared" si="30"/>
        <v>2487.4791318864773</v>
      </c>
      <c r="Q137" s="14">
        <v>386113</v>
      </c>
      <c r="R137" s="23">
        <f t="shared" si="31"/>
        <v>-0.25196833825605447</v>
      </c>
      <c r="S137" s="23">
        <f t="shared" si="32"/>
        <v>0</v>
      </c>
      <c r="T137" s="4">
        <f t="shared" si="33"/>
        <v>1035.7700563439066</v>
      </c>
      <c r="U137" s="4">
        <f t="shared" si="34"/>
        <v>-1739147.4724999999</v>
      </c>
      <c r="V137" s="19">
        <v>956550</v>
      </c>
      <c r="W137" s="19">
        <f t="shared" si="35"/>
        <v>215061.42523213295</v>
      </c>
      <c r="X137" s="20">
        <f t="shared" si="36"/>
        <v>-953649.04726786702</v>
      </c>
      <c r="Y137" s="4">
        <f t="shared" si="37"/>
        <v>-703524.60776786692</v>
      </c>
    </row>
    <row r="138" spans="1:25" x14ac:dyDescent="0.25">
      <c r="A138" t="s">
        <v>256</v>
      </c>
      <c r="B138">
        <v>34402</v>
      </c>
      <c r="C138" s="7">
        <v>1171</v>
      </c>
      <c r="D138" s="7">
        <v>10052</v>
      </c>
      <c r="E138" s="14">
        <v>931610030</v>
      </c>
      <c r="F138" s="14">
        <f t="shared" si="26"/>
        <v>92679.071826502186</v>
      </c>
      <c r="G138" s="14">
        <f t="shared" si="27"/>
        <v>795.56791631084536</v>
      </c>
      <c r="H138" s="14">
        <v>248600</v>
      </c>
      <c r="I138" s="30">
        <f t="shared" si="38"/>
        <v>0.72099999999999997</v>
      </c>
      <c r="J138" s="15">
        <v>12243710</v>
      </c>
      <c r="K138" s="16">
        <v>0.28000000000000003</v>
      </c>
      <c r="L138" s="14">
        <v>3428239</v>
      </c>
      <c r="M138" s="23">
        <f t="shared" si="28"/>
        <v>3.6799077828734839</v>
      </c>
      <c r="N138" s="4">
        <v>2971002</v>
      </c>
      <c r="O138" s="23">
        <f t="shared" si="29"/>
        <v>3.1891047802480186</v>
      </c>
      <c r="P138" s="4">
        <f t="shared" si="30"/>
        <v>2537.1494449188726</v>
      </c>
      <c r="Q138" s="14">
        <v>302712</v>
      </c>
      <c r="R138" s="23">
        <f t="shared" si="31"/>
        <v>-0.43910478024801858</v>
      </c>
      <c r="S138" s="23">
        <f t="shared" si="32"/>
        <v>0</v>
      </c>
      <c r="T138" s="4">
        <f t="shared" si="33"/>
        <v>994.4598953885569</v>
      </c>
      <c r="U138" s="4">
        <f t="shared" si="34"/>
        <v>-1806489.4624999999</v>
      </c>
      <c r="V138" s="19">
        <v>907195</v>
      </c>
      <c r="W138" s="19">
        <f t="shared" si="35"/>
        <v>258588.66337589954</v>
      </c>
      <c r="X138" s="20">
        <f t="shared" si="36"/>
        <v>-943417.79912410036</v>
      </c>
      <c r="Y138" s="4">
        <f t="shared" si="37"/>
        <v>-534343.38162410038</v>
      </c>
    </row>
    <row r="139" spans="1:25" x14ac:dyDescent="0.25">
      <c r="A139" t="s">
        <v>195</v>
      </c>
      <c r="B139">
        <v>16050</v>
      </c>
      <c r="C139" s="7">
        <v>1159</v>
      </c>
      <c r="D139" s="7">
        <v>14898</v>
      </c>
      <c r="E139" s="14">
        <v>2314770868</v>
      </c>
      <c r="F139" s="14">
        <f t="shared" si="26"/>
        <v>155374.60518190361</v>
      </c>
      <c r="G139" s="14">
        <f t="shared" si="27"/>
        <v>1997.2138636755824</v>
      </c>
      <c r="H139" s="14">
        <v>215100</v>
      </c>
      <c r="I139" s="30">
        <f t="shared" si="38"/>
        <v>0.58799999999999997</v>
      </c>
      <c r="J139" s="15">
        <v>12861227</v>
      </c>
      <c r="K139" s="16">
        <v>0.28000000000000003</v>
      </c>
      <c r="L139" s="14">
        <v>3601144</v>
      </c>
      <c r="M139" s="23">
        <f t="shared" si="28"/>
        <v>1.5557237434526068</v>
      </c>
      <c r="N139" s="4">
        <v>3585000</v>
      </c>
      <c r="O139" s="23">
        <f t="shared" si="29"/>
        <v>1.5487494030445867</v>
      </c>
      <c r="P139" s="4">
        <f t="shared" si="30"/>
        <v>3093.1837791199309</v>
      </c>
      <c r="Q139" s="14"/>
      <c r="R139" s="23">
        <f t="shared" si="31"/>
        <v>1.2012505969554133</v>
      </c>
      <c r="S139" s="23">
        <f t="shared" si="32"/>
        <v>0</v>
      </c>
      <c r="T139" s="4">
        <f t="shared" si="33"/>
        <v>2496.5173295944778</v>
      </c>
      <c r="U139" s="4">
        <f t="shared" si="34"/>
        <v>-691536.41499999992</v>
      </c>
      <c r="V139" s="19">
        <v>707340</v>
      </c>
      <c r="W139" s="19">
        <f t="shared" si="35"/>
        <v>0</v>
      </c>
      <c r="X139" s="20">
        <f t="shared" si="36"/>
        <v>15803.585000000079</v>
      </c>
      <c r="Y139" s="4">
        <f t="shared" si="37"/>
        <v>-2764816.3020000001</v>
      </c>
    </row>
    <row r="140" spans="1:25" x14ac:dyDescent="0.25">
      <c r="A140" t="s">
        <v>96</v>
      </c>
      <c r="B140">
        <v>39203</v>
      </c>
      <c r="C140" s="7">
        <v>1147</v>
      </c>
      <c r="D140" s="7">
        <v>5789</v>
      </c>
      <c r="E140" s="14">
        <v>530322264</v>
      </c>
      <c r="F140" s="14">
        <f t="shared" si="26"/>
        <v>91608.61357747452</v>
      </c>
      <c r="G140" s="14">
        <f t="shared" si="27"/>
        <v>462.35594071490846</v>
      </c>
      <c r="H140" s="14">
        <v>179500</v>
      </c>
      <c r="I140" s="30">
        <f t="shared" si="38"/>
        <v>0.41799999999999998</v>
      </c>
      <c r="J140" s="15">
        <v>13458981</v>
      </c>
      <c r="K140" s="16">
        <v>0.28000000000000003</v>
      </c>
      <c r="L140" s="14">
        <v>3768515</v>
      </c>
      <c r="M140" s="23">
        <f t="shared" si="28"/>
        <v>7.1060848390102658</v>
      </c>
      <c r="N140" s="4">
        <v>1400000</v>
      </c>
      <c r="O140" s="23">
        <f t="shared" si="29"/>
        <v>2.6399042526338286</v>
      </c>
      <c r="P140" s="4">
        <f t="shared" si="30"/>
        <v>1220.5754141238012</v>
      </c>
      <c r="Q140" s="14">
        <v>1070793</v>
      </c>
      <c r="R140" s="23">
        <f t="shared" si="31"/>
        <v>0.11009574736617145</v>
      </c>
      <c r="S140" s="23">
        <f t="shared" si="32"/>
        <v>0</v>
      </c>
      <c r="T140" s="4">
        <f t="shared" si="33"/>
        <v>577.94492589363551</v>
      </c>
      <c r="U140" s="4">
        <f t="shared" si="34"/>
        <v>-737097.16999999993</v>
      </c>
      <c r="V140" s="19">
        <v>1031981</v>
      </c>
      <c r="W140" s="19">
        <f t="shared" si="35"/>
        <v>731031.48033702536</v>
      </c>
      <c r="X140" s="20">
        <f t="shared" si="36"/>
        <v>-44877.689662974561</v>
      </c>
      <c r="Y140" s="4">
        <f t="shared" si="37"/>
        <v>-103263.91566297464</v>
      </c>
    </row>
    <row r="141" spans="1:25" x14ac:dyDescent="0.25">
      <c r="A141" t="s">
        <v>259</v>
      </c>
      <c r="B141">
        <v>24404</v>
      </c>
      <c r="C141" s="7">
        <v>1131</v>
      </c>
      <c r="D141" s="7">
        <v>6702</v>
      </c>
      <c r="E141" s="14">
        <v>544923543</v>
      </c>
      <c r="F141" s="14">
        <f t="shared" si="26"/>
        <v>81307.601163831685</v>
      </c>
      <c r="G141" s="14">
        <f t="shared" si="27"/>
        <v>481.80684615384615</v>
      </c>
      <c r="H141" s="14">
        <v>137200</v>
      </c>
      <c r="I141" s="30">
        <f t="shared" si="38"/>
        <v>0.16300000000000001</v>
      </c>
      <c r="J141" s="15">
        <v>12408884</v>
      </c>
      <c r="K141" s="16">
        <v>0.28000000000000003</v>
      </c>
      <c r="L141" s="14">
        <v>3474488</v>
      </c>
      <c r="M141" s="23">
        <f t="shared" si="28"/>
        <v>6.3761018304911072</v>
      </c>
      <c r="N141" s="4">
        <v>1690224</v>
      </c>
      <c r="O141" s="23">
        <f t="shared" si="29"/>
        <v>3.1017635808038486</v>
      </c>
      <c r="P141" s="4">
        <f t="shared" si="30"/>
        <v>1494.450928381963</v>
      </c>
      <c r="Q141" s="14">
        <v>894796</v>
      </c>
      <c r="R141" s="23">
        <f t="shared" si="31"/>
        <v>-0.35176358080384862</v>
      </c>
      <c r="S141" s="23">
        <f t="shared" si="32"/>
        <v>0</v>
      </c>
      <c r="T141" s="4">
        <f t="shared" si="33"/>
        <v>602.2585576923077</v>
      </c>
      <c r="U141" s="4">
        <f t="shared" si="34"/>
        <v>-1009069.57125</v>
      </c>
      <c r="V141" s="19">
        <v>703115</v>
      </c>
      <c r="W141" s="19">
        <f t="shared" si="35"/>
        <v>693335.28789444268</v>
      </c>
      <c r="X141" s="20">
        <f t="shared" si="36"/>
        <v>-507415.28335555736</v>
      </c>
      <c r="Y141" s="4">
        <f t="shared" si="37"/>
        <v>-315731.02660555742</v>
      </c>
    </row>
    <row r="142" spans="1:25" x14ac:dyDescent="0.25">
      <c r="A142" t="s">
        <v>173</v>
      </c>
      <c r="B142">
        <v>24105</v>
      </c>
      <c r="C142" s="7">
        <v>1110</v>
      </c>
      <c r="D142" s="7">
        <v>5593</v>
      </c>
      <c r="E142" s="14">
        <v>323248335</v>
      </c>
      <c r="F142" s="14">
        <f t="shared" si="26"/>
        <v>57795.160915430002</v>
      </c>
      <c r="G142" s="14">
        <f t="shared" si="27"/>
        <v>291.21471621621623</v>
      </c>
      <c r="H142" s="14">
        <v>116100</v>
      </c>
      <c r="I142" s="30">
        <f t="shared" si="38"/>
        <v>9.5000000000000001E-2</v>
      </c>
      <c r="J142" s="15">
        <v>12281945</v>
      </c>
      <c r="K142" s="16">
        <v>0.28000000000000003</v>
      </c>
      <c r="L142" s="14">
        <v>3438945</v>
      </c>
      <c r="M142" s="23">
        <f t="shared" si="28"/>
        <v>10.638709090334526</v>
      </c>
      <c r="N142" s="4">
        <v>919590</v>
      </c>
      <c r="O142" s="23">
        <f t="shared" si="29"/>
        <v>2.8448406393183743</v>
      </c>
      <c r="P142" s="4">
        <f t="shared" si="30"/>
        <v>828.45945945945948</v>
      </c>
      <c r="Q142" s="14">
        <v>1211212</v>
      </c>
      <c r="R142" s="23">
        <f t="shared" si="31"/>
        <v>-9.4840639318374276E-2</v>
      </c>
      <c r="S142" s="23">
        <f t="shared" si="32"/>
        <v>0</v>
      </c>
      <c r="T142" s="4">
        <f t="shared" si="33"/>
        <v>364.01839527027028</v>
      </c>
      <c r="U142" s="4">
        <f t="shared" si="34"/>
        <v>-515529.58124999999</v>
      </c>
      <c r="V142" s="19">
        <v>986163</v>
      </c>
      <c r="W142" s="19">
        <f t="shared" si="35"/>
        <v>944908.26867292775</v>
      </c>
      <c r="X142" s="20">
        <f t="shared" si="36"/>
        <v>204329.6874229277</v>
      </c>
      <c r="Y142" s="4">
        <f t="shared" si="37"/>
        <v>234986.76617292772</v>
      </c>
    </row>
    <row r="143" spans="1:25" x14ac:dyDescent="0.25">
      <c r="A143" t="s">
        <v>156</v>
      </c>
      <c r="B143">
        <v>26056</v>
      </c>
      <c r="C143" s="7">
        <v>1091</v>
      </c>
      <c r="D143" s="7">
        <v>8258</v>
      </c>
      <c r="E143" s="14">
        <v>838408675</v>
      </c>
      <c r="F143" s="14">
        <f t="shared" si="26"/>
        <v>101526.8436667474</v>
      </c>
      <c r="G143" s="14">
        <f t="shared" si="27"/>
        <v>768.47724564619614</v>
      </c>
      <c r="H143" s="14">
        <v>79100</v>
      </c>
      <c r="I143" s="30">
        <f t="shared" si="38"/>
        <v>0.01</v>
      </c>
      <c r="J143" s="15">
        <v>12282032</v>
      </c>
      <c r="K143" s="16">
        <v>0.28000000000000003</v>
      </c>
      <c r="L143" s="14">
        <v>3438969</v>
      </c>
      <c r="M143" s="23">
        <f t="shared" si="28"/>
        <v>4.1017812703333494</v>
      </c>
      <c r="N143" s="4">
        <v>1704708</v>
      </c>
      <c r="O143" s="23">
        <f t="shared" si="29"/>
        <v>2.0332661753529684</v>
      </c>
      <c r="P143" s="4">
        <f t="shared" si="30"/>
        <v>1562.5187901008248</v>
      </c>
      <c r="Q143" s="14">
        <v>440145</v>
      </c>
      <c r="R143" s="23">
        <f t="shared" si="31"/>
        <v>0.71673382464703161</v>
      </c>
      <c r="S143" s="23">
        <f t="shared" si="32"/>
        <v>0</v>
      </c>
      <c r="T143" s="4">
        <f t="shared" si="33"/>
        <v>960.59655705774514</v>
      </c>
      <c r="U143" s="4">
        <f t="shared" si="34"/>
        <v>-656697.15624999988</v>
      </c>
      <c r="V143" s="19">
        <v>766308</v>
      </c>
      <c r="W143" s="19">
        <f t="shared" si="35"/>
        <v>277867.38866298576</v>
      </c>
      <c r="X143" s="20">
        <f t="shared" si="36"/>
        <v>-52666.767587014125</v>
      </c>
      <c r="Y143" s="4">
        <f t="shared" si="37"/>
        <v>-653582.62383701419</v>
      </c>
    </row>
    <row r="144" spans="1:25" x14ac:dyDescent="0.25">
      <c r="A144" t="s">
        <v>36</v>
      </c>
      <c r="B144">
        <v>16049</v>
      </c>
      <c r="C144" s="7">
        <v>1050</v>
      </c>
      <c r="D144" s="7">
        <v>11720</v>
      </c>
      <c r="E144" s="14">
        <v>1808309149</v>
      </c>
      <c r="F144" s="14">
        <f t="shared" si="26"/>
        <v>154292.58950511945</v>
      </c>
      <c r="G144" s="14">
        <f t="shared" si="27"/>
        <v>1722.1991895238095</v>
      </c>
      <c r="H144" s="14">
        <v>283900</v>
      </c>
      <c r="I144" s="30">
        <f t="shared" si="38"/>
        <v>0.81899999999999995</v>
      </c>
      <c r="J144" s="15">
        <v>11422330</v>
      </c>
      <c r="K144" s="16">
        <v>0.28000000000000003</v>
      </c>
      <c r="L144" s="14">
        <v>3198252</v>
      </c>
      <c r="M144" s="23">
        <f t="shared" si="28"/>
        <v>1.7686422710235374</v>
      </c>
      <c r="N144" s="4">
        <v>3255000</v>
      </c>
      <c r="O144" s="23">
        <f t="shared" si="29"/>
        <v>1.8000240732067434</v>
      </c>
      <c r="P144" s="4">
        <f t="shared" si="30"/>
        <v>3045.954285714286</v>
      </c>
      <c r="Q144" s="14"/>
      <c r="R144" s="23">
        <f t="shared" si="31"/>
        <v>0.98135772897646256</v>
      </c>
      <c r="S144" s="23">
        <f t="shared" si="32"/>
        <v>0</v>
      </c>
      <c r="T144" s="4">
        <f t="shared" si="33"/>
        <v>2152.7489869047618</v>
      </c>
      <c r="U144" s="4">
        <f t="shared" si="34"/>
        <v>-937865.56375000032</v>
      </c>
      <c r="V144" s="19">
        <v>549730</v>
      </c>
      <c r="W144" s="19">
        <f t="shared" si="35"/>
        <v>0</v>
      </c>
      <c r="X144" s="20">
        <f t="shared" si="36"/>
        <v>-388135.56375000032</v>
      </c>
      <c r="Y144" s="4">
        <f t="shared" si="37"/>
        <v>-2162733.7235000003</v>
      </c>
    </row>
    <row r="145" spans="1:26" x14ac:dyDescent="0.25">
      <c r="A145" t="s">
        <v>170</v>
      </c>
      <c r="B145">
        <v>25101</v>
      </c>
      <c r="C145" s="7">
        <v>1001</v>
      </c>
      <c r="D145" s="7">
        <v>10307</v>
      </c>
      <c r="E145" s="14">
        <v>1671181748</v>
      </c>
      <c r="F145" s="14">
        <f t="shared" si="26"/>
        <v>162140.46259823421</v>
      </c>
      <c r="G145" s="14">
        <f t="shared" si="27"/>
        <v>1669.5122357642358</v>
      </c>
      <c r="H145" s="14">
        <v>169700</v>
      </c>
      <c r="I145" s="30">
        <f t="shared" si="38"/>
        <v>0.35699999999999998</v>
      </c>
      <c r="J145" s="15">
        <v>11638596</v>
      </c>
      <c r="K145" s="16">
        <v>0.28000000000000003</v>
      </c>
      <c r="L145" s="14">
        <v>3258807</v>
      </c>
      <c r="M145" s="23">
        <f t="shared" si="28"/>
        <v>1.9500015506392425</v>
      </c>
      <c r="N145" s="4">
        <v>3199534</v>
      </c>
      <c r="O145" s="23">
        <f t="shared" si="29"/>
        <v>1.9145338344133231</v>
      </c>
      <c r="P145" s="4">
        <f t="shared" si="30"/>
        <v>3196.3376623376626</v>
      </c>
      <c r="Q145" s="14"/>
      <c r="R145" s="23">
        <f t="shared" si="31"/>
        <v>0.83546616558667686</v>
      </c>
      <c r="S145" s="23">
        <f t="shared" si="32"/>
        <v>0</v>
      </c>
      <c r="T145" s="4">
        <f t="shared" si="33"/>
        <v>2086.8902947052948</v>
      </c>
      <c r="U145" s="4">
        <f t="shared" si="34"/>
        <v>-1110556.8149999999</v>
      </c>
      <c r="V145" s="19">
        <v>726047</v>
      </c>
      <c r="W145" s="19">
        <f t="shared" si="35"/>
        <v>0</v>
      </c>
      <c r="X145" s="20">
        <f t="shared" si="36"/>
        <v>-384509.81499999994</v>
      </c>
      <c r="Y145" s="4">
        <f t="shared" si="37"/>
        <v>-1780725.622</v>
      </c>
    </row>
    <row r="146" spans="1:26" x14ac:dyDescent="0.25">
      <c r="A146" t="s">
        <v>279</v>
      </c>
      <c r="B146">
        <v>13146</v>
      </c>
      <c r="C146" s="7">
        <v>963</v>
      </c>
      <c r="D146" s="7">
        <v>4080</v>
      </c>
      <c r="E146" s="14">
        <v>503855516</v>
      </c>
      <c r="F146" s="14">
        <f t="shared" si="26"/>
        <v>123493.99901960784</v>
      </c>
      <c r="G146" s="14">
        <f t="shared" si="27"/>
        <v>523.21445067497405</v>
      </c>
      <c r="H146" s="14">
        <v>113700</v>
      </c>
      <c r="I146" s="30">
        <f t="shared" si="38"/>
        <v>8.5000000000000006E-2</v>
      </c>
      <c r="J146" s="15">
        <v>10863874</v>
      </c>
      <c r="K146" s="16">
        <v>0.28000000000000003</v>
      </c>
      <c r="L146" s="14">
        <v>3041885</v>
      </c>
      <c r="M146" s="23">
        <f t="shared" si="28"/>
        <v>6.0372168278495133</v>
      </c>
      <c r="N146" s="4">
        <v>1414705</v>
      </c>
      <c r="O146" s="23">
        <f t="shared" si="29"/>
        <v>2.8077592783562975</v>
      </c>
      <c r="P146" s="4">
        <f t="shared" si="30"/>
        <v>1469.0602284527517</v>
      </c>
      <c r="Q146" s="14">
        <v>744646</v>
      </c>
      <c r="R146" s="23">
        <f t="shared" si="31"/>
        <v>-5.7759278356297461E-2</v>
      </c>
      <c r="S146" s="23">
        <f t="shared" si="32"/>
        <v>0</v>
      </c>
      <c r="T146" s="4">
        <f t="shared" si="33"/>
        <v>654.01806334371759</v>
      </c>
      <c r="U146" s="4">
        <f t="shared" si="34"/>
        <v>-784885.60499999986</v>
      </c>
      <c r="V146" s="19">
        <v>793904</v>
      </c>
      <c r="W146" s="19">
        <f t="shared" si="35"/>
        <v>540502.0878723237</v>
      </c>
      <c r="X146" s="20">
        <f t="shared" si="36"/>
        <v>-195125.51712767617</v>
      </c>
      <c r="Y146" s="4">
        <f t="shared" si="37"/>
        <v>-166023.18612767628</v>
      </c>
    </row>
    <row r="147" spans="1:26" x14ac:dyDescent="0.25">
      <c r="A147" t="s">
        <v>17</v>
      </c>
      <c r="B147">
        <v>24111</v>
      </c>
      <c r="C147" s="7">
        <v>957</v>
      </c>
      <c r="D147" s="7">
        <v>4721</v>
      </c>
      <c r="E147" s="14">
        <v>444882094</v>
      </c>
      <c r="F147" s="14">
        <f t="shared" si="26"/>
        <v>94234.715950010592</v>
      </c>
      <c r="G147" s="14">
        <f t="shared" si="27"/>
        <v>464.87157157784742</v>
      </c>
      <c r="H147" s="14">
        <v>162500</v>
      </c>
      <c r="I147" s="30">
        <f t="shared" si="38"/>
        <v>0.29199999999999998</v>
      </c>
      <c r="J147" s="15">
        <v>11619814</v>
      </c>
      <c r="K147" s="16">
        <v>0.28000000000000003</v>
      </c>
      <c r="L147" s="14">
        <v>3253548</v>
      </c>
      <c r="M147" s="23">
        <f t="shared" si="28"/>
        <v>7.3132815275770575</v>
      </c>
      <c r="N147" s="4">
        <v>1095494</v>
      </c>
      <c r="O147" s="23">
        <f t="shared" si="29"/>
        <v>2.4624367102533915</v>
      </c>
      <c r="P147" s="4">
        <f t="shared" si="30"/>
        <v>1144.7168234064786</v>
      </c>
      <c r="Q147" s="14">
        <v>936823</v>
      </c>
      <c r="R147" s="23">
        <f t="shared" si="31"/>
        <v>0.2875632897466085</v>
      </c>
      <c r="S147" s="23">
        <f t="shared" si="32"/>
        <v>0</v>
      </c>
      <c r="T147" s="4">
        <f t="shared" si="33"/>
        <v>581.08946447230937</v>
      </c>
      <c r="U147" s="4">
        <f t="shared" si="34"/>
        <v>-539391.38250000007</v>
      </c>
      <c r="V147" s="19">
        <v>724546</v>
      </c>
      <c r="W147" s="19">
        <f t="shared" si="35"/>
        <v>606927.14273760549</v>
      </c>
      <c r="X147" s="20">
        <f t="shared" si="36"/>
        <v>-144741.23976239457</v>
      </c>
      <c r="Y147" s="4">
        <f t="shared" si="37"/>
        <v>-272672.99826239445</v>
      </c>
      <c r="Z147" s="10"/>
    </row>
    <row r="148" spans="1:26" x14ac:dyDescent="0.25">
      <c r="A148" t="s">
        <v>50</v>
      </c>
      <c r="B148">
        <v>15204</v>
      </c>
      <c r="C148" s="7">
        <v>947</v>
      </c>
      <c r="D148" s="7">
        <v>10200</v>
      </c>
      <c r="E148" s="14">
        <v>2035319927</v>
      </c>
      <c r="F148" s="14">
        <f t="shared" si="26"/>
        <v>199541.16931372549</v>
      </c>
      <c r="G148" s="14">
        <f t="shared" si="27"/>
        <v>2149.2290675818376</v>
      </c>
      <c r="H148" s="14">
        <v>315500</v>
      </c>
      <c r="I148" s="30">
        <f t="shared" si="38"/>
        <v>0.89700000000000002</v>
      </c>
      <c r="J148" s="15">
        <v>9408028</v>
      </c>
      <c r="K148" s="16">
        <v>0.28000000000000003</v>
      </c>
      <c r="L148" s="14">
        <v>2634248</v>
      </c>
      <c r="M148" s="23">
        <f t="shared" si="28"/>
        <v>1.2942672869531631</v>
      </c>
      <c r="N148" s="4">
        <v>2241757</v>
      </c>
      <c r="O148" s="23">
        <f t="shared" si="29"/>
        <v>1.1014273334926179</v>
      </c>
      <c r="P148" s="4">
        <f t="shared" si="30"/>
        <v>2367.2196409714884</v>
      </c>
      <c r="Q148" s="14"/>
      <c r="R148" s="23">
        <f t="shared" si="31"/>
        <v>1.5</v>
      </c>
      <c r="S148" s="23">
        <f t="shared" si="32"/>
        <v>0.1485726665073821</v>
      </c>
      <c r="T148" s="4">
        <f t="shared" si="33"/>
        <v>2367.2196409714884</v>
      </c>
      <c r="U148" s="4">
        <f t="shared" si="34"/>
        <v>0</v>
      </c>
      <c r="V148" s="19">
        <v>583749</v>
      </c>
      <c r="W148" s="19">
        <f t="shared" si="35"/>
        <v>0</v>
      </c>
      <c r="X148" s="20">
        <f t="shared" si="36"/>
        <v>583749</v>
      </c>
      <c r="Y148" s="4">
        <f t="shared" si="37"/>
        <v>-2469230.8905000002</v>
      </c>
    </row>
    <row r="149" spans="1:26" x14ac:dyDescent="0.25">
      <c r="A149" t="s">
        <v>129</v>
      </c>
      <c r="B149">
        <v>39120</v>
      </c>
      <c r="C149" s="7">
        <v>946</v>
      </c>
      <c r="D149" s="7">
        <v>3624</v>
      </c>
      <c r="E149" s="14">
        <v>197650956</v>
      </c>
      <c r="F149" s="14">
        <f t="shared" si="26"/>
        <v>54539.447019867548</v>
      </c>
      <c r="G149" s="14">
        <f t="shared" si="27"/>
        <v>208.93335729386894</v>
      </c>
      <c r="H149" s="14">
        <v>287700</v>
      </c>
      <c r="I149" s="30">
        <f t="shared" si="38"/>
        <v>0.83599999999999997</v>
      </c>
      <c r="J149" s="15">
        <v>11256636</v>
      </c>
      <c r="K149" s="16">
        <v>0.28000000000000003</v>
      </c>
      <c r="L149" s="14">
        <v>3151858</v>
      </c>
      <c r="M149" s="23">
        <f t="shared" si="28"/>
        <v>15.946586162730224</v>
      </c>
      <c r="N149" s="4">
        <v>310000</v>
      </c>
      <c r="O149" s="23">
        <f t="shared" si="29"/>
        <v>1.5684214550421907</v>
      </c>
      <c r="P149" s="4">
        <f t="shared" si="30"/>
        <v>327.6955602536998</v>
      </c>
      <c r="Q149" s="14">
        <v>1261183</v>
      </c>
      <c r="R149" s="23">
        <f t="shared" si="31"/>
        <v>1.1815785449578093</v>
      </c>
      <c r="S149" s="23">
        <f t="shared" si="32"/>
        <v>0</v>
      </c>
      <c r="T149" s="4">
        <f t="shared" si="33"/>
        <v>261.16669661733619</v>
      </c>
      <c r="U149" s="4">
        <f t="shared" si="34"/>
        <v>-62936.305000000008</v>
      </c>
      <c r="V149" s="19">
        <v>903416</v>
      </c>
      <c r="W149" s="19">
        <f t="shared" si="35"/>
        <v>902597.9070739547</v>
      </c>
      <c r="X149" s="20">
        <f t="shared" si="36"/>
        <v>481894.60207395465</v>
      </c>
      <c r="Y149" s="4">
        <f t="shared" si="37"/>
        <v>248354.47307395466</v>
      </c>
    </row>
    <row r="150" spans="1:26" x14ac:dyDescent="0.25">
      <c r="A150" t="s">
        <v>86</v>
      </c>
      <c r="B150">
        <v>20404</v>
      </c>
      <c r="C150" s="7">
        <v>923</v>
      </c>
      <c r="D150" s="7">
        <v>7327</v>
      </c>
      <c r="E150" s="14">
        <v>1179335155</v>
      </c>
      <c r="F150" s="14">
        <f t="shared" si="26"/>
        <v>160957.43892452572</v>
      </c>
      <c r="G150" s="14">
        <f t="shared" si="27"/>
        <v>1277.7195612134344</v>
      </c>
      <c r="H150" s="14">
        <v>138800</v>
      </c>
      <c r="I150" s="30">
        <f t="shared" si="38"/>
        <v>0.17299999999999999</v>
      </c>
      <c r="J150" s="15">
        <v>10217080</v>
      </c>
      <c r="K150" s="16">
        <v>0.28000000000000003</v>
      </c>
      <c r="L150" s="14">
        <v>2860782</v>
      </c>
      <c r="M150" s="23">
        <f t="shared" si="28"/>
        <v>2.4257582654694967</v>
      </c>
      <c r="N150" s="4">
        <v>2662644</v>
      </c>
      <c r="O150" s="23">
        <f t="shared" si="29"/>
        <v>2.2577500456178634</v>
      </c>
      <c r="P150" s="4">
        <f t="shared" si="30"/>
        <v>2884.7713976164682</v>
      </c>
      <c r="Q150" s="14"/>
      <c r="R150" s="23">
        <f t="shared" si="31"/>
        <v>0.49224995438213659</v>
      </c>
      <c r="S150" s="23">
        <f t="shared" si="32"/>
        <v>0</v>
      </c>
      <c r="T150" s="4">
        <f t="shared" si="33"/>
        <v>1597.1494515167931</v>
      </c>
      <c r="U150" s="4">
        <f t="shared" si="34"/>
        <v>-1188475.0562499999</v>
      </c>
      <c r="V150" s="19">
        <v>683039</v>
      </c>
      <c r="W150" s="19">
        <f t="shared" si="35"/>
        <v>0</v>
      </c>
      <c r="X150" s="20">
        <f t="shared" si="36"/>
        <v>-505436.05624999991</v>
      </c>
      <c r="Y150" s="4">
        <f t="shared" si="37"/>
        <v>-1085963.7324999999</v>
      </c>
    </row>
    <row r="151" spans="1:26" x14ac:dyDescent="0.25">
      <c r="A151" t="s">
        <v>105</v>
      </c>
      <c r="B151">
        <v>8402</v>
      </c>
      <c r="C151" s="7">
        <v>918</v>
      </c>
      <c r="D151" s="7">
        <v>6779</v>
      </c>
      <c r="E151" s="14">
        <v>1201976609</v>
      </c>
      <c r="F151" s="14">
        <f t="shared" si="26"/>
        <v>177308.83743915032</v>
      </c>
      <c r="G151" s="14">
        <f t="shared" si="27"/>
        <v>1309.3427113289761</v>
      </c>
      <c r="H151" s="14">
        <v>216500</v>
      </c>
      <c r="I151" s="30">
        <f t="shared" si="38"/>
        <v>0.59499999999999997</v>
      </c>
      <c r="J151" s="15">
        <v>8867274</v>
      </c>
      <c r="K151" s="16">
        <v>0.28239999999999998</v>
      </c>
      <c r="L151" s="14">
        <v>2504118</v>
      </c>
      <c r="M151" s="23">
        <f t="shared" si="28"/>
        <v>2.0833333870642736</v>
      </c>
      <c r="N151" s="4">
        <v>2179947</v>
      </c>
      <c r="O151" s="23">
        <f t="shared" si="29"/>
        <v>1.8136351270709297</v>
      </c>
      <c r="P151" s="4">
        <f t="shared" si="30"/>
        <v>2374.669934640523</v>
      </c>
      <c r="Q151" s="14"/>
      <c r="R151" s="23">
        <f t="shared" si="31"/>
        <v>0.93636487292907034</v>
      </c>
      <c r="S151" s="23">
        <f t="shared" si="32"/>
        <v>0</v>
      </c>
      <c r="T151" s="4">
        <f t="shared" si="33"/>
        <v>1636.6783891612199</v>
      </c>
      <c r="U151" s="4">
        <f t="shared" si="34"/>
        <v>-677476.23875000014</v>
      </c>
      <c r="V151" s="19">
        <v>882245</v>
      </c>
      <c r="W151" s="19">
        <f t="shared" si="35"/>
        <v>0</v>
      </c>
      <c r="X151" s="20">
        <f t="shared" si="36"/>
        <v>204768.76124999986</v>
      </c>
      <c r="Y151" s="4">
        <f t="shared" si="37"/>
        <v>-920719.91349999991</v>
      </c>
    </row>
    <row r="152" spans="1:26" x14ac:dyDescent="0.25">
      <c r="A152" t="s">
        <v>147</v>
      </c>
      <c r="B152">
        <v>39209</v>
      </c>
      <c r="C152" s="7">
        <v>918</v>
      </c>
      <c r="D152" s="7">
        <v>4433</v>
      </c>
      <c r="E152" s="14">
        <v>171707506</v>
      </c>
      <c r="F152" s="14">
        <f t="shared" si="26"/>
        <v>38733.928716444847</v>
      </c>
      <c r="G152" s="14">
        <f t="shared" si="27"/>
        <v>187.04521350762528</v>
      </c>
      <c r="H152" s="14">
        <v>190100</v>
      </c>
      <c r="I152" s="30">
        <f t="shared" si="38"/>
        <v>0.45500000000000002</v>
      </c>
      <c r="J152" s="15">
        <v>11497174</v>
      </c>
      <c r="K152" s="16">
        <v>0.28000000000000003</v>
      </c>
      <c r="L152" s="14">
        <v>3219209</v>
      </c>
      <c r="M152" s="23">
        <f t="shared" si="28"/>
        <v>18.748213604593381</v>
      </c>
      <c r="N152" s="4">
        <v>159000</v>
      </c>
      <c r="O152" s="23">
        <f t="shared" si="29"/>
        <v>0.92599329932612262</v>
      </c>
      <c r="P152" s="4">
        <f t="shared" si="30"/>
        <v>173.20261437908496</v>
      </c>
      <c r="Q152" s="14">
        <v>825038</v>
      </c>
      <c r="R152" s="23">
        <f t="shared" si="31"/>
        <v>1.5</v>
      </c>
      <c r="S152" s="23">
        <f t="shared" si="32"/>
        <v>0.32400670067387738</v>
      </c>
      <c r="T152" s="4">
        <f t="shared" si="33"/>
        <v>173.20261437908496</v>
      </c>
      <c r="U152" s="4">
        <f t="shared" si="34"/>
        <v>0</v>
      </c>
      <c r="V152" s="19">
        <v>793902</v>
      </c>
      <c r="W152" s="19">
        <f t="shared" si="35"/>
        <v>667455.36315598292</v>
      </c>
      <c r="X152" s="20">
        <f t="shared" si="36"/>
        <v>636319.36315598292</v>
      </c>
      <c r="Y152" s="4">
        <f t="shared" si="37"/>
        <v>378758.10415598296</v>
      </c>
    </row>
    <row r="153" spans="1:26" x14ac:dyDescent="0.25">
      <c r="A153" t="s">
        <v>247</v>
      </c>
      <c r="B153">
        <v>30303</v>
      </c>
      <c r="C153" s="7">
        <v>896</v>
      </c>
      <c r="D153" s="7">
        <v>6448</v>
      </c>
      <c r="E153" s="14">
        <v>838680943</v>
      </c>
      <c r="F153" s="14">
        <f t="shared" si="26"/>
        <v>130068.38446029776</v>
      </c>
      <c r="G153" s="14">
        <f t="shared" si="27"/>
        <v>936.02783816964279</v>
      </c>
      <c r="H153" s="14">
        <v>220500</v>
      </c>
      <c r="I153" s="30">
        <f t="shared" si="38"/>
        <v>0.622</v>
      </c>
      <c r="J153" s="15">
        <v>9902728</v>
      </c>
      <c r="K153" s="16">
        <v>0.28000000000000003</v>
      </c>
      <c r="L153" s="14">
        <v>2772764</v>
      </c>
      <c r="M153" s="23">
        <f t="shared" si="28"/>
        <v>3.3061011140681185</v>
      </c>
      <c r="N153" s="4">
        <v>800000</v>
      </c>
      <c r="O153" s="23">
        <f t="shared" si="29"/>
        <v>0.95387883399181994</v>
      </c>
      <c r="P153" s="4">
        <f t="shared" si="30"/>
        <v>892.85714285714289</v>
      </c>
      <c r="Q153" s="14">
        <v>47530</v>
      </c>
      <c r="R153" s="23">
        <f t="shared" si="31"/>
        <v>1.5</v>
      </c>
      <c r="S153" s="23">
        <f t="shared" si="32"/>
        <v>0.29612116600818006</v>
      </c>
      <c r="T153" s="4">
        <f t="shared" si="33"/>
        <v>892.85714285714289</v>
      </c>
      <c r="U153" s="4">
        <f t="shared" si="34"/>
        <v>0</v>
      </c>
      <c r="V153" s="19">
        <v>1788136</v>
      </c>
      <c r="W153" s="19">
        <f t="shared" si="35"/>
        <v>30940.828879863471</v>
      </c>
      <c r="X153" s="20">
        <f t="shared" si="36"/>
        <v>1771546.8288798635</v>
      </c>
      <c r="Y153" s="4">
        <f t="shared" si="37"/>
        <v>513525.41437986353</v>
      </c>
    </row>
    <row r="154" spans="1:26" x14ac:dyDescent="0.25">
      <c r="A154" t="s">
        <v>81</v>
      </c>
      <c r="B154">
        <v>3053</v>
      </c>
      <c r="C154" s="7">
        <v>888</v>
      </c>
      <c r="D154" s="7">
        <v>5171</v>
      </c>
      <c r="E154" s="14">
        <v>513379218</v>
      </c>
      <c r="F154" s="14">
        <f t="shared" si="26"/>
        <v>99280.452136917418</v>
      </c>
      <c r="G154" s="14">
        <f t="shared" si="27"/>
        <v>578.12974999999994</v>
      </c>
      <c r="H154" s="14">
        <v>159500</v>
      </c>
      <c r="I154" s="30">
        <f t="shared" si="38"/>
        <v>0.27200000000000002</v>
      </c>
      <c r="J154" s="15">
        <v>10022492</v>
      </c>
      <c r="K154" s="16">
        <v>0.28000000000000003</v>
      </c>
      <c r="L154" s="14">
        <v>2806298</v>
      </c>
      <c r="M154" s="23">
        <f t="shared" si="28"/>
        <v>5.4663256742893713</v>
      </c>
      <c r="N154" s="4">
        <v>1900000</v>
      </c>
      <c r="O154" s="23">
        <f t="shared" si="29"/>
        <v>3.7009678876405161</v>
      </c>
      <c r="P154" s="4">
        <f t="shared" si="30"/>
        <v>2139.6396396396394</v>
      </c>
      <c r="Q154" s="14">
        <v>628382</v>
      </c>
      <c r="R154" s="23">
        <f t="shared" si="31"/>
        <v>-0.9509678876405161</v>
      </c>
      <c r="S154" s="23">
        <f t="shared" si="32"/>
        <v>0</v>
      </c>
      <c r="T154" s="4">
        <f t="shared" si="33"/>
        <v>722.66218749999996</v>
      </c>
      <c r="U154" s="4">
        <f t="shared" si="34"/>
        <v>-1258275.9775</v>
      </c>
      <c r="V154" s="19">
        <v>874008</v>
      </c>
      <c r="W154" s="19">
        <f t="shared" si="35"/>
        <v>437450.92743834225</v>
      </c>
      <c r="X154" s="20">
        <f t="shared" si="36"/>
        <v>-575199.05006165779</v>
      </c>
      <c r="Y154" s="4">
        <f t="shared" si="37"/>
        <v>-86991.899561657803</v>
      </c>
    </row>
    <row r="155" spans="1:26" x14ac:dyDescent="0.25">
      <c r="A155" t="s">
        <v>38</v>
      </c>
      <c r="B155">
        <v>19404</v>
      </c>
      <c r="C155" s="7">
        <v>888</v>
      </c>
      <c r="D155" s="7">
        <v>8300</v>
      </c>
      <c r="E155" s="14">
        <v>2592868669</v>
      </c>
      <c r="F155" s="14">
        <f t="shared" si="26"/>
        <v>312393.81554216868</v>
      </c>
      <c r="G155" s="14">
        <f t="shared" si="27"/>
        <v>2919.8971497747748</v>
      </c>
      <c r="H155" s="14">
        <v>242100</v>
      </c>
      <c r="I155" s="30">
        <f t="shared" si="38"/>
        <v>0.68700000000000006</v>
      </c>
      <c r="J155" s="15">
        <v>9188713</v>
      </c>
      <c r="K155" s="16">
        <v>0.28000000000000003</v>
      </c>
      <c r="L155" s="14">
        <v>2572840</v>
      </c>
      <c r="M155" s="23">
        <f t="shared" si="28"/>
        <v>0.99227547880096667</v>
      </c>
      <c r="N155" s="4">
        <v>2220000</v>
      </c>
      <c r="O155" s="23">
        <f t="shared" si="29"/>
        <v>0.85619454102787029</v>
      </c>
      <c r="P155" s="4">
        <f t="shared" si="30"/>
        <v>2500</v>
      </c>
      <c r="Q155" s="14"/>
      <c r="R155" s="23">
        <f t="shared" si="31"/>
        <v>1.5</v>
      </c>
      <c r="S155" s="23">
        <f t="shared" si="32"/>
        <v>0.39380545897212971</v>
      </c>
      <c r="T155" s="4">
        <f t="shared" si="33"/>
        <v>2500</v>
      </c>
      <c r="U155" s="4">
        <f t="shared" si="34"/>
        <v>0</v>
      </c>
      <c r="V155" s="19">
        <v>713405</v>
      </c>
      <c r="W155" s="19">
        <f t="shared" si="35"/>
        <v>0</v>
      </c>
      <c r="X155" s="20">
        <f t="shared" si="36"/>
        <v>713405</v>
      </c>
      <c r="Y155" s="4">
        <f t="shared" si="37"/>
        <v>-3175898.0035000001</v>
      </c>
    </row>
    <row r="156" spans="1:26" x14ac:dyDescent="0.25">
      <c r="A156" t="s">
        <v>110</v>
      </c>
      <c r="B156">
        <v>33212</v>
      </c>
      <c r="C156" s="7">
        <v>881</v>
      </c>
      <c r="D156" s="7">
        <v>5468</v>
      </c>
      <c r="E156" s="14">
        <v>550653786</v>
      </c>
      <c r="F156" s="14">
        <f t="shared" si="26"/>
        <v>100704.78895391368</v>
      </c>
      <c r="G156" s="14">
        <f t="shared" si="27"/>
        <v>625.03267423382522</v>
      </c>
      <c r="H156" s="14">
        <v>173100</v>
      </c>
      <c r="I156" s="30">
        <f t="shared" si="38"/>
        <v>0.38400000000000001</v>
      </c>
      <c r="J156" s="15">
        <v>9467765</v>
      </c>
      <c r="K156" s="16">
        <v>0.28000000000000003</v>
      </c>
      <c r="L156" s="14">
        <v>2650974</v>
      </c>
      <c r="M156" s="23">
        <f t="shared" si="28"/>
        <v>4.8142300432671501</v>
      </c>
      <c r="N156" s="4">
        <v>1459925</v>
      </c>
      <c r="O156" s="23">
        <f t="shared" si="29"/>
        <v>2.6512575362552759</v>
      </c>
      <c r="P156" s="4">
        <f t="shared" si="30"/>
        <v>1657.1225879682179</v>
      </c>
      <c r="Q156" s="14">
        <v>465905</v>
      </c>
      <c r="R156" s="23">
        <f t="shared" si="31"/>
        <v>9.8742463744724063E-2</v>
      </c>
      <c r="S156" s="23">
        <f t="shared" si="32"/>
        <v>0</v>
      </c>
      <c r="T156" s="4">
        <f t="shared" si="33"/>
        <v>781.29084279228152</v>
      </c>
      <c r="U156" s="4">
        <f t="shared" si="34"/>
        <v>-771607.76749999996</v>
      </c>
      <c r="V156" s="19">
        <v>702153</v>
      </c>
      <c r="W156" s="19">
        <f t="shared" si="35"/>
        <v>382350.70769783726</v>
      </c>
      <c r="X156" s="20">
        <f t="shared" si="36"/>
        <v>-153009.05980216269</v>
      </c>
      <c r="Y156" s="4">
        <f t="shared" si="37"/>
        <v>-207381.97130216274</v>
      </c>
    </row>
    <row r="157" spans="1:26" x14ac:dyDescent="0.25">
      <c r="A157" t="s">
        <v>83</v>
      </c>
      <c r="B157">
        <v>32358</v>
      </c>
      <c r="C157" s="7">
        <v>869</v>
      </c>
      <c r="D157" s="7">
        <v>4431</v>
      </c>
      <c r="E157" s="14">
        <v>551445068</v>
      </c>
      <c r="F157" s="14">
        <f t="shared" si="26"/>
        <v>124451.60640938841</v>
      </c>
      <c r="G157" s="14">
        <f t="shared" si="27"/>
        <v>634.57430149597246</v>
      </c>
      <c r="H157" s="14">
        <v>299000</v>
      </c>
      <c r="I157" s="30">
        <f t="shared" si="38"/>
        <v>0.86699999999999999</v>
      </c>
      <c r="J157" s="15">
        <v>8702055</v>
      </c>
      <c r="K157" s="16">
        <v>0.28000000000000003</v>
      </c>
      <c r="L157" s="14">
        <v>2436575</v>
      </c>
      <c r="M157" s="23">
        <f t="shared" si="28"/>
        <v>4.4185271414921781</v>
      </c>
      <c r="N157" s="4">
        <v>1593460</v>
      </c>
      <c r="O157" s="23">
        <f t="shared" si="29"/>
        <v>2.8896078548298849</v>
      </c>
      <c r="P157" s="4">
        <f t="shared" si="30"/>
        <v>1833.6708860759493</v>
      </c>
      <c r="Q157" s="14">
        <v>389367</v>
      </c>
      <c r="R157" s="23">
        <f t="shared" si="31"/>
        <v>-0.13960785482988491</v>
      </c>
      <c r="S157" s="23">
        <f t="shared" si="32"/>
        <v>0</v>
      </c>
      <c r="T157" s="4">
        <f t="shared" si="33"/>
        <v>793.21787686996538</v>
      </c>
      <c r="U157" s="4">
        <f t="shared" si="34"/>
        <v>-904153.66500000004</v>
      </c>
      <c r="V157" s="19">
        <v>770332</v>
      </c>
      <c r="W157" s="19">
        <f t="shared" si="35"/>
        <v>366778.15992840019</v>
      </c>
      <c r="X157" s="20">
        <f t="shared" si="36"/>
        <v>-156410.50507159985</v>
      </c>
      <c r="Y157" s="4">
        <f t="shared" si="37"/>
        <v>-79424.442071599842</v>
      </c>
    </row>
    <row r="158" spans="1:26" x14ac:dyDescent="0.25">
      <c r="A158" t="s">
        <v>18</v>
      </c>
      <c r="B158">
        <v>9075</v>
      </c>
      <c r="C158" s="7">
        <v>858</v>
      </c>
      <c r="D158" s="7">
        <v>3356</v>
      </c>
      <c r="E158" s="14">
        <v>150362090</v>
      </c>
      <c r="F158" s="14">
        <f t="shared" si="26"/>
        <v>44803.960071513706</v>
      </c>
      <c r="G158" s="14">
        <f t="shared" si="27"/>
        <v>175.24719114219116</v>
      </c>
      <c r="H158" s="14">
        <v>107600</v>
      </c>
      <c r="I158" s="30">
        <f t="shared" si="38"/>
        <v>5.0999999999999997E-2</v>
      </c>
      <c r="J158" s="15">
        <v>9873238</v>
      </c>
      <c r="K158" s="16">
        <v>0.28010000000000002</v>
      </c>
      <c r="L158" s="14">
        <v>2765494</v>
      </c>
      <c r="M158" s="23">
        <f t="shared" si="28"/>
        <v>18.392229051884019</v>
      </c>
      <c r="N158" s="4">
        <v>279516</v>
      </c>
      <c r="O158" s="23">
        <f t="shared" si="29"/>
        <v>1.8589526123240241</v>
      </c>
      <c r="P158" s="4">
        <f t="shared" si="30"/>
        <v>325.77622377622379</v>
      </c>
      <c r="Q158" s="14">
        <v>1136091</v>
      </c>
      <c r="R158" s="23">
        <f t="shared" si="31"/>
        <v>0.89104738767597591</v>
      </c>
      <c r="S158" s="23">
        <f t="shared" si="32"/>
        <v>0</v>
      </c>
      <c r="T158" s="4">
        <f t="shared" si="33"/>
        <v>219.05898892773891</v>
      </c>
      <c r="U158" s="4">
        <f t="shared" si="34"/>
        <v>-91563.387500000012</v>
      </c>
      <c r="V158" s="19">
        <v>986866</v>
      </c>
      <c r="W158" s="19">
        <f t="shared" si="35"/>
        <v>854763.72426474956</v>
      </c>
      <c r="X158" s="20">
        <f t="shared" si="36"/>
        <v>613975.33676474961</v>
      </c>
      <c r="Y158" s="4">
        <f t="shared" si="37"/>
        <v>479995.58926474961</v>
      </c>
    </row>
    <row r="159" spans="1:26" x14ac:dyDescent="0.25">
      <c r="A159" t="s">
        <v>35</v>
      </c>
      <c r="B159">
        <v>33036</v>
      </c>
      <c r="C159" s="7">
        <v>804</v>
      </c>
      <c r="D159" s="7">
        <v>6121</v>
      </c>
      <c r="E159" s="14">
        <v>517697005</v>
      </c>
      <c r="F159" s="14">
        <f t="shared" si="26"/>
        <v>84577.194085933676</v>
      </c>
      <c r="G159" s="14">
        <f t="shared" si="27"/>
        <v>643.90174751243785</v>
      </c>
      <c r="H159" s="14">
        <v>158400</v>
      </c>
      <c r="I159" s="30">
        <f t="shared" si="38"/>
        <v>0.26500000000000001</v>
      </c>
      <c r="J159" s="15">
        <v>9064915</v>
      </c>
      <c r="K159" s="16">
        <v>0.28000000000000003</v>
      </c>
      <c r="L159" s="14">
        <v>2538176</v>
      </c>
      <c r="M159" s="23">
        <f t="shared" si="28"/>
        <v>4.9028214872519884</v>
      </c>
      <c r="N159" s="4">
        <v>1000000</v>
      </c>
      <c r="O159" s="23">
        <f t="shared" si="29"/>
        <v>1.9316318045919543</v>
      </c>
      <c r="P159" s="4">
        <f t="shared" si="30"/>
        <v>1243.7810945273632</v>
      </c>
      <c r="Q159" s="14">
        <v>409433</v>
      </c>
      <c r="R159" s="23">
        <f t="shared" si="31"/>
        <v>0.81836819540804573</v>
      </c>
      <c r="S159" s="23">
        <f t="shared" si="32"/>
        <v>0</v>
      </c>
      <c r="T159" s="4">
        <f t="shared" si="33"/>
        <v>804.8771843905472</v>
      </c>
      <c r="U159" s="4">
        <f t="shared" si="34"/>
        <v>-352878.74375000002</v>
      </c>
      <c r="V159" s="19">
        <v>514724</v>
      </c>
      <c r="W159" s="19">
        <f t="shared" si="35"/>
        <v>329969.57680228283</v>
      </c>
      <c r="X159" s="20">
        <f t="shared" si="36"/>
        <v>82381.833052282804</v>
      </c>
      <c r="Y159" s="4">
        <f t="shared" si="37"/>
        <v>-341284.93069771718</v>
      </c>
    </row>
    <row r="160" spans="1:26" x14ac:dyDescent="0.25">
      <c r="A160" t="s">
        <v>178</v>
      </c>
      <c r="B160">
        <v>28137</v>
      </c>
      <c r="C160" s="7">
        <v>797</v>
      </c>
      <c r="D160" s="7">
        <v>5582</v>
      </c>
      <c r="E160" s="14">
        <v>2350991393</v>
      </c>
      <c r="F160" s="14">
        <f t="shared" si="26"/>
        <v>421173.66409888928</v>
      </c>
      <c r="G160" s="14">
        <f t="shared" si="27"/>
        <v>2949.8009949811794</v>
      </c>
      <c r="H160" s="14">
        <v>123200</v>
      </c>
      <c r="I160" s="30">
        <f t="shared" si="38"/>
        <v>0.11899999999999999</v>
      </c>
      <c r="J160" s="15">
        <v>8053743</v>
      </c>
      <c r="K160" s="16">
        <v>0.28000000000000003</v>
      </c>
      <c r="L160" s="14">
        <v>2255048</v>
      </c>
      <c r="M160" s="23">
        <f t="shared" si="28"/>
        <v>0.95919024064245062</v>
      </c>
      <c r="N160" s="4">
        <v>2100000</v>
      </c>
      <c r="O160" s="23">
        <f t="shared" si="29"/>
        <v>0.89324019060753745</v>
      </c>
      <c r="P160" s="4">
        <f t="shared" si="30"/>
        <v>2634.8808030112923</v>
      </c>
      <c r="Q160" s="14"/>
      <c r="R160" s="23">
        <f t="shared" si="31"/>
        <v>1.5</v>
      </c>
      <c r="S160" s="23">
        <f t="shared" si="32"/>
        <v>0.35675980939246255</v>
      </c>
      <c r="T160" s="4">
        <f t="shared" si="33"/>
        <v>2634.8808030112923</v>
      </c>
      <c r="U160" s="4">
        <f t="shared" si="34"/>
        <v>0</v>
      </c>
      <c r="V160" s="19">
        <v>622394</v>
      </c>
      <c r="W160" s="19">
        <f t="shared" si="35"/>
        <v>0</v>
      </c>
      <c r="X160" s="20">
        <f t="shared" si="36"/>
        <v>622394</v>
      </c>
      <c r="Y160" s="4">
        <f t="shared" si="37"/>
        <v>-2904093.0894999998</v>
      </c>
    </row>
    <row r="161" spans="1:25" x14ac:dyDescent="0.25">
      <c r="A161" t="s">
        <v>219</v>
      </c>
      <c r="B161">
        <v>28149</v>
      </c>
      <c r="C161" s="7">
        <v>789</v>
      </c>
      <c r="D161" s="7">
        <v>7915</v>
      </c>
      <c r="E161" s="14">
        <v>3101977994</v>
      </c>
      <c r="F161" s="14">
        <f t="shared" si="26"/>
        <v>391911.30688566016</v>
      </c>
      <c r="G161" s="14">
        <f t="shared" si="27"/>
        <v>3931.5310443599492</v>
      </c>
      <c r="H161" s="14">
        <v>449500</v>
      </c>
      <c r="I161" s="30">
        <f t="shared" si="38"/>
        <v>0.97599999999999998</v>
      </c>
      <c r="J161" s="15">
        <v>7929533</v>
      </c>
      <c r="K161" s="16">
        <v>0.28000000000000003</v>
      </c>
      <c r="L161" s="14">
        <v>2220269</v>
      </c>
      <c r="M161" s="23">
        <f t="shared" si="28"/>
        <v>0.71575910734845782</v>
      </c>
      <c r="N161" s="4">
        <v>2250000</v>
      </c>
      <c r="O161" s="23">
        <f t="shared" si="29"/>
        <v>0.72534363698003723</v>
      </c>
      <c r="P161" s="4">
        <f t="shared" si="30"/>
        <v>2814.0291508238274</v>
      </c>
      <c r="Q161" s="14"/>
      <c r="R161" s="23">
        <f t="shared" si="31"/>
        <v>1.5095845296315793</v>
      </c>
      <c r="S161" s="23">
        <f t="shared" si="32"/>
        <v>0.52465636301996277</v>
      </c>
      <c r="T161" s="4">
        <f t="shared" si="33"/>
        <v>2851.7110266159698</v>
      </c>
      <c r="U161" s="4">
        <f t="shared" si="34"/>
        <v>29731.000000000255</v>
      </c>
      <c r="V161" s="19">
        <v>675348</v>
      </c>
      <c r="W161" s="19">
        <f t="shared" si="35"/>
        <v>0</v>
      </c>
      <c r="X161" s="20">
        <f t="shared" si="36"/>
        <v>705079.00000000023</v>
      </c>
      <c r="Y161" s="4">
        <f t="shared" si="37"/>
        <v>-3977618.9910000004</v>
      </c>
    </row>
    <row r="162" spans="1:25" x14ac:dyDescent="0.25">
      <c r="A162" t="s">
        <v>44</v>
      </c>
      <c r="B162">
        <v>36400</v>
      </c>
      <c r="C162" s="7">
        <v>785</v>
      </c>
      <c r="D162" s="7">
        <v>3889</v>
      </c>
      <c r="E162" s="14">
        <v>698073762</v>
      </c>
      <c r="F162" s="14">
        <f t="shared" si="26"/>
        <v>179499.55309848289</v>
      </c>
      <c r="G162" s="14">
        <f t="shared" si="27"/>
        <v>889.26593885350326</v>
      </c>
      <c r="H162" s="14">
        <v>159100</v>
      </c>
      <c r="I162" s="30">
        <f t="shared" si="38"/>
        <v>0.26800000000000002</v>
      </c>
      <c r="J162" s="15">
        <v>8786049</v>
      </c>
      <c r="K162" s="16">
        <v>0.31069999999999998</v>
      </c>
      <c r="L162" s="14">
        <v>2729825</v>
      </c>
      <c r="M162" s="23">
        <f t="shared" si="28"/>
        <v>3.9105108207748396</v>
      </c>
      <c r="N162" s="4">
        <v>2193568</v>
      </c>
      <c r="O162" s="23">
        <f t="shared" si="29"/>
        <v>3.1423154964532247</v>
      </c>
      <c r="P162" s="4">
        <f t="shared" si="30"/>
        <v>2794.3541401273887</v>
      </c>
      <c r="Q162" s="14">
        <v>176633</v>
      </c>
      <c r="R162" s="23">
        <f t="shared" si="31"/>
        <v>-0.39231549645322472</v>
      </c>
      <c r="S162" s="23">
        <f t="shared" si="32"/>
        <v>0</v>
      </c>
      <c r="T162" s="4">
        <f t="shared" si="33"/>
        <v>1111.582423566879</v>
      </c>
      <c r="U162" s="4">
        <f t="shared" si="34"/>
        <v>-1320975.7975000003</v>
      </c>
      <c r="V162" s="19">
        <v>677886</v>
      </c>
      <c r="W162" s="19">
        <f t="shared" si="35"/>
        <v>81408.175542340818</v>
      </c>
      <c r="X162" s="20">
        <f t="shared" si="36"/>
        <v>-738314.62195765949</v>
      </c>
      <c r="Y162" s="4">
        <f t="shared" si="37"/>
        <v>-464449.46745765925</v>
      </c>
    </row>
    <row r="163" spans="1:25" x14ac:dyDescent="0.25">
      <c r="A163" t="s">
        <v>205</v>
      </c>
      <c r="B163">
        <v>34307</v>
      </c>
      <c r="C163" s="7">
        <v>784</v>
      </c>
      <c r="D163" s="7">
        <v>5355</v>
      </c>
      <c r="E163" s="14">
        <v>475837966</v>
      </c>
      <c r="F163" s="14">
        <f t="shared" si="26"/>
        <v>88858.6304388422</v>
      </c>
      <c r="G163" s="14">
        <f t="shared" si="27"/>
        <v>606.93618112244894</v>
      </c>
      <c r="H163" s="14">
        <v>214300</v>
      </c>
      <c r="I163" s="30">
        <f t="shared" si="38"/>
        <v>0.57399999999999995</v>
      </c>
      <c r="J163" s="15">
        <v>8323846</v>
      </c>
      <c r="K163" s="16">
        <v>0.28000000000000003</v>
      </c>
      <c r="L163" s="14">
        <v>2330677</v>
      </c>
      <c r="M163" s="23">
        <f t="shared" si="28"/>
        <v>4.8980475845426765</v>
      </c>
      <c r="N163" s="4">
        <v>1690000</v>
      </c>
      <c r="O163" s="23">
        <f t="shared" si="29"/>
        <v>3.551629169497585</v>
      </c>
      <c r="P163" s="4">
        <f t="shared" si="30"/>
        <v>2155.612244897959</v>
      </c>
      <c r="Q163" s="14">
        <v>440627</v>
      </c>
      <c r="R163" s="23">
        <f t="shared" si="31"/>
        <v>-0.801629169497585</v>
      </c>
      <c r="S163" s="23">
        <f t="shared" si="32"/>
        <v>0</v>
      </c>
      <c r="T163" s="4">
        <f t="shared" si="33"/>
        <v>758.67022640306129</v>
      </c>
      <c r="U163" s="4">
        <f t="shared" si="34"/>
        <v>-1095202.5425</v>
      </c>
      <c r="V163" s="19">
        <v>617380</v>
      </c>
      <c r="W163" s="19">
        <f t="shared" si="35"/>
        <v>357987.63343655446</v>
      </c>
      <c r="X163" s="20">
        <f t="shared" si="36"/>
        <v>-560461.90906344552</v>
      </c>
      <c r="Y163" s="4">
        <f t="shared" si="37"/>
        <v>-179016.31556344539</v>
      </c>
    </row>
    <row r="164" spans="1:25" x14ac:dyDescent="0.25">
      <c r="A164" t="s">
        <v>153</v>
      </c>
      <c r="B164">
        <v>21014</v>
      </c>
      <c r="C164" s="7">
        <v>783</v>
      </c>
      <c r="D164" s="7">
        <v>4451</v>
      </c>
      <c r="E164" s="14">
        <v>396659614</v>
      </c>
      <c r="F164" s="14">
        <f t="shared" si="26"/>
        <v>89116.965625702083</v>
      </c>
      <c r="G164" s="14">
        <f t="shared" si="27"/>
        <v>506.58954533844189</v>
      </c>
      <c r="H164" s="14">
        <v>180200</v>
      </c>
      <c r="I164" s="30">
        <f t="shared" si="38"/>
        <v>0.42099999999999999</v>
      </c>
      <c r="J164" s="15">
        <v>8560217</v>
      </c>
      <c r="K164" s="16">
        <v>0.28000000000000003</v>
      </c>
      <c r="L164" s="14">
        <v>2396861</v>
      </c>
      <c r="M164" s="23">
        <f t="shared" si="28"/>
        <v>6.0426141593532634</v>
      </c>
      <c r="N164" s="4">
        <v>925000</v>
      </c>
      <c r="O164" s="23">
        <f t="shared" si="29"/>
        <v>2.3319742352192177</v>
      </c>
      <c r="P164" s="4">
        <f t="shared" si="30"/>
        <v>1181.3537675606642</v>
      </c>
      <c r="Q164" s="14">
        <v>546928</v>
      </c>
      <c r="R164" s="23">
        <f t="shared" si="31"/>
        <v>0.41802576478078235</v>
      </c>
      <c r="S164" s="23">
        <f t="shared" si="32"/>
        <v>0</v>
      </c>
      <c r="T164" s="4">
        <f t="shared" si="33"/>
        <v>633.23693167305237</v>
      </c>
      <c r="U164" s="4">
        <f t="shared" si="34"/>
        <v>-429175.48250000004</v>
      </c>
      <c r="V164" s="19">
        <v>473360</v>
      </c>
      <c r="W164" s="19">
        <f t="shared" si="35"/>
        <v>455745.28633076797</v>
      </c>
      <c r="X164" s="20">
        <f t="shared" si="36"/>
        <v>-46998.196169232076</v>
      </c>
      <c r="Y164" s="4">
        <f t="shared" si="37"/>
        <v>-212812.13466923198</v>
      </c>
    </row>
    <row r="165" spans="1:25" x14ac:dyDescent="0.25">
      <c r="A165" t="s">
        <v>258</v>
      </c>
      <c r="B165">
        <v>21237</v>
      </c>
      <c r="C165" s="7">
        <v>748</v>
      </c>
      <c r="D165" s="7">
        <v>4455</v>
      </c>
      <c r="E165" s="14">
        <v>486454742</v>
      </c>
      <c r="F165" s="14">
        <f t="shared" si="26"/>
        <v>109192.98361391695</v>
      </c>
      <c r="G165" s="14">
        <f t="shared" si="27"/>
        <v>650.34056417112299</v>
      </c>
      <c r="H165" s="14">
        <v>179100</v>
      </c>
      <c r="I165" s="30">
        <f t="shared" si="38"/>
        <v>0.41399999999999998</v>
      </c>
      <c r="J165" s="15">
        <v>8152663</v>
      </c>
      <c r="K165" s="16">
        <v>0.28000000000000003</v>
      </c>
      <c r="L165" s="14">
        <v>2282746</v>
      </c>
      <c r="M165" s="23">
        <f t="shared" si="28"/>
        <v>4.6926174275016113</v>
      </c>
      <c r="N165" s="4">
        <v>1100000</v>
      </c>
      <c r="O165" s="23">
        <f t="shared" si="29"/>
        <v>2.2612586640177104</v>
      </c>
      <c r="P165" s="4">
        <f t="shared" si="30"/>
        <v>1470.5882352941176</v>
      </c>
      <c r="Q165" s="14">
        <v>394492</v>
      </c>
      <c r="R165" s="23">
        <f t="shared" si="31"/>
        <v>0.48874133598228964</v>
      </c>
      <c r="S165" s="23">
        <f t="shared" si="32"/>
        <v>0</v>
      </c>
      <c r="T165" s="4">
        <f t="shared" si="33"/>
        <v>812.92570521390371</v>
      </c>
      <c r="U165" s="4">
        <f t="shared" si="34"/>
        <v>-491931.57250000001</v>
      </c>
      <c r="V165" s="19">
        <v>453762</v>
      </c>
      <c r="W165" s="19">
        <f t="shared" si="35"/>
        <v>300966.32762824325</v>
      </c>
      <c r="X165" s="20">
        <f t="shared" si="36"/>
        <v>-131695.24487175676</v>
      </c>
      <c r="Y165" s="4">
        <f t="shared" si="37"/>
        <v>-369445.78537175676</v>
      </c>
    </row>
    <row r="166" spans="1:25" x14ac:dyDescent="0.25">
      <c r="A166" t="s">
        <v>176</v>
      </c>
      <c r="B166">
        <v>21300</v>
      </c>
      <c r="C166" s="7">
        <v>735</v>
      </c>
      <c r="D166" s="7">
        <v>5440</v>
      </c>
      <c r="E166" s="14">
        <v>464119667</v>
      </c>
      <c r="F166" s="14">
        <f t="shared" si="26"/>
        <v>85316.11525735294</v>
      </c>
      <c r="G166" s="14">
        <f t="shared" si="27"/>
        <v>631.45532925170062</v>
      </c>
      <c r="H166" s="14">
        <v>156500</v>
      </c>
      <c r="I166" s="30">
        <f t="shared" si="38"/>
        <v>0.26100000000000001</v>
      </c>
      <c r="J166" s="15">
        <v>8374177</v>
      </c>
      <c r="K166" s="16">
        <v>0.28000000000000003</v>
      </c>
      <c r="L166" s="14">
        <v>2344770</v>
      </c>
      <c r="M166" s="23">
        <f t="shared" si="28"/>
        <v>5.0520806738405248</v>
      </c>
      <c r="N166" s="4">
        <v>1100000</v>
      </c>
      <c r="O166" s="23">
        <f t="shared" si="29"/>
        <v>2.3700784048007173</v>
      </c>
      <c r="P166" s="4">
        <f t="shared" si="30"/>
        <v>1496.5986394557824</v>
      </c>
      <c r="Q166" s="14">
        <v>461852</v>
      </c>
      <c r="R166" s="23">
        <f t="shared" si="31"/>
        <v>0.3799215951992827</v>
      </c>
      <c r="S166" s="23">
        <f t="shared" si="32"/>
        <v>0</v>
      </c>
      <c r="T166" s="4">
        <f t="shared" si="33"/>
        <v>789.3191615646258</v>
      </c>
      <c r="U166" s="4">
        <f t="shared" si="34"/>
        <v>-519850.41625000013</v>
      </c>
      <c r="V166" s="19">
        <v>666444</v>
      </c>
      <c r="W166" s="19">
        <f t="shared" si="35"/>
        <v>313086.43900301983</v>
      </c>
      <c r="X166" s="20">
        <f t="shared" si="36"/>
        <v>-2171.9772469802992</v>
      </c>
      <c r="Y166" s="4">
        <f t="shared" si="37"/>
        <v>-178501.06149698017</v>
      </c>
    </row>
    <row r="167" spans="1:25" x14ac:dyDescent="0.25">
      <c r="A167" t="s">
        <v>133</v>
      </c>
      <c r="B167">
        <v>33207</v>
      </c>
      <c r="C167" s="7">
        <v>731</v>
      </c>
      <c r="D167" s="7">
        <v>3273</v>
      </c>
      <c r="E167" s="14">
        <v>192176533</v>
      </c>
      <c r="F167" s="14">
        <f t="shared" si="26"/>
        <v>58715.714329361443</v>
      </c>
      <c r="G167" s="14">
        <f t="shared" si="27"/>
        <v>262.89539398084816</v>
      </c>
      <c r="H167" s="14">
        <v>196400</v>
      </c>
      <c r="I167" s="30">
        <f t="shared" si="38"/>
        <v>0.48599999999999999</v>
      </c>
      <c r="J167" s="15">
        <v>9998906</v>
      </c>
      <c r="K167" s="16">
        <v>0.28000000000000003</v>
      </c>
      <c r="L167" s="14">
        <v>2799694</v>
      </c>
      <c r="M167" s="23">
        <f t="shared" si="28"/>
        <v>14.568344824911582</v>
      </c>
      <c r="N167" s="4">
        <v>225000</v>
      </c>
      <c r="O167" s="23">
        <f t="shared" si="29"/>
        <v>1.1707985178398446</v>
      </c>
      <c r="P167" s="4">
        <f t="shared" si="30"/>
        <v>307.79753761969903</v>
      </c>
      <c r="Q167" s="14">
        <v>778037</v>
      </c>
      <c r="R167" s="23">
        <f t="shared" si="31"/>
        <v>1.5</v>
      </c>
      <c r="S167" s="23">
        <f t="shared" si="32"/>
        <v>7.9201482160155434E-2</v>
      </c>
      <c r="T167" s="4">
        <f t="shared" si="33"/>
        <v>307.79753761969903</v>
      </c>
      <c r="U167" s="4">
        <f t="shared" si="34"/>
        <v>0</v>
      </c>
      <c r="V167" s="19">
        <v>335261</v>
      </c>
      <c r="W167" s="19">
        <f t="shared" si="35"/>
        <v>607086.3889212599</v>
      </c>
      <c r="X167" s="20">
        <f t="shared" si="36"/>
        <v>164310.3889212599</v>
      </c>
      <c r="Y167" s="4">
        <f t="shared" si="37"/>
        <v>-123954.41057874012</v>
      </c>
    </row>
    <row r="168" spans="1:25" x14ac:dyDescent="0.25">
      <c r="A168" t="s">
        <v>87</v>
      </c>
      <c r="B168">
        <v>13301</v>
      </c>
      <c r="C168" s="7">
        <v>686</v>
      </c>
      <c r="D168" s="7">
        <v>4408</v>
      </c>
      <c r="E168" s="14">
        <v>287815679</v>
      </c>
      <c r="F168" s="14">
        <f t="shared" si="26"/>
        <v>65293.938067150637</v>
      </c>
      <c r="G168" s="14">
        <f t="shared" si="27"/>
        <v>419.55638338192421</v>
      </c>
      <c r="H168" s="14">
        <v>139900</v>
      </c>
      <c r="I168" s="30">
        <f t="shared" si="38"/>
        <v>0.17599999999999999</v>
      </c>
      <c r="J168" s="15">
        <v>8448393</v>
      </c>
      <c r="K168" s="16">
        <v>0.28000000000000003</v>
      </c>
      <c r="L168" s="14">
        <v>2365550</v>
      </c>
      <c r="M168" s="23">
        <f t="shared" si="28"/>
        <v>8.2189754506042743</v>
      </c>
      <c r="N168" s="4">
        <v>1130000</v>
      </c>
      <c r="O168" s="23">
        <f t="shared" si="29"/>
        <v>3.9261238440036483</v>
      </c>
      <c r="P168" s="4">
        <f t="shared" si="30"/>
        <v>1647.2303206997087</v>
      </c>
      <c r="Q168" s="14">
        <v>628821</v>
      </c>
      <c r="R168" s="23">
        <f t="shared" si="31"/>
        <v>-1.1761238440036483</v>
      </c>
      <c r="S168" s="23">
        <f t="shared" si="32"/>
        <v>0</v>
      </c>
      <c r="T168" s="4">
        <f t="shared" si="33"/>
        <v>524.44547922740526</v>
      </c>
      <c r="U168" s="4">
        <f t="shared" si="34"/>
        <v>-770230.40125000011</v>
      </c>
      <c r="V168" s="19">
        <v>567006</v>
      </c>
      <c r="W168" s="19">
        <f t="shared" si="35"/>
        <v>473917.35581948521</v>
      </c>
      <c r="X168" s="20">
        <f t="shared" si="36"/>
        <v>-358128.0454305149</v>
      </c>
      <c r="Y168" s="4">
        <f t="shared" si="37"/>
        <v>-19621.162680514797</v>
      </c>
    </row>
    <row r="169" spans="1:25" x14ac:dyDescent="0.25">
      <c r="A169" t="s">
        <v>268</v>
      </c>
      <c r="B169">
        <v>33070</v>
      </c>
      <c r="C169" s="7">
        <v>682</v>
      </c>
      <c r="D169" s="7">
        <v>1432</v>
      </c>
      <c r="E169" s="14">
        <v>135485475</v>
      </c>
      <c r="F169" s="14">
        <f t="shared" si="26"/>
        <v>94612.761871508381</v>
      </c>
      <c r="G169" s="14">
        <f t="shared" si="27"/>
        <v>198.65905425219941</v>
      </c>
      <c r="H169" s="14">
        <v>160700</v>
      </c>
      <c r="I169" s="30">
        <f t="shared" si="38"/>
        <v>0.27500000000000002</v>
      </c>
      <c r="J169" s="15">
        <v>7570009</v>
      </c>
      <c r="K169" s="16">
        <v>0.30910000000000004</v>
      </c>
      <c r="L169" s="14">
        <v>2339890</v>
      </c>
      <c r="M169" s="23">
        <f t="shared" si="28"/>
        <v>17.270412197322258</v>
      </c>
      <c r="N169" s="4">
        <v>152000</v>
      </c>
      <c r="O169" s="23">
        <f t="shared" si="29"/>
        <v>1.1218914795109955</v>
      </c>
      <c r="P169" s="4">
        <f t="shared" si="30"/>
        <v>222.87390029325513</v>
      </c>
      <c r="Q169" s="14">
        <v>693234</v>
      </c>
      <c r="R169" s="23">
        <f t="shared" si="31"/>
        <v>1.5</v>
      </c>
      <c r="S169" s="23">
        <f t="shared" si="32"/>
        <v>0.12810852048900445</v>
      </c>
      <c r="T169" s="4">
        <f t="shared" si="33"/>
        <v>222.87390029325513</v>
      </c>
      <c r="U169" s="4">
        <f t="shared" si="34"/>
        <v>0</v>
      </c>
      <c r="V169" s="19">
        <v>497369</v>
      </c>
      <c r="W169" s="19">
        <f t="shared" si="35"/>
        <v>591882.08793152834</v>
      </c>
      <c r="X169" s="20">
        <f t="shared" si="36"/>
        <v>396017.08793152822</v>
      </c>
      <c r="Y169" s="4">
        <f t="shared" si="37"/>
        <v>192788.87543152823</v>
      </c>
    </row>
    <row r="170" spans="1:25" x14ac:dyDescent="0.25">
      <c r="A170" t="s">
        <v>159</v>
      </c>
      <c r="B170">
        <v>14064</v>
      </c>
      <c r="C170" s="7">
        <v>667</v>
      </c>
      <c r="D170" s="7">
        <v>7815</v>
      </c>
      <c r="E170" s="14">
        <v>1445819916</v>
      </c>
      <c r="F170" s="14">
        <f t="shared" si="26"/>
        <v>185005.74740882916</v>
      </c>
      <c r="G170" s="14">
        <f t="shared" si="27"/>
        <v>2167.6460509745129</v>
      </c>
      <c r="H170" s="14">
        <v>244500</v>
      </c>
      <c r="I170" s="30">
        <f t="shared" si="38"/>
        <v>0.69699999999999995</v>
      </c>
      <c r="J170" s="15">
        <v>7737572</v>
      </c>
      <c r="K170" s="16">
        <v>0.28000000000000003</v>
      </c>
      <c r="L170" s="14">
        <v>2166520</v>
      </c>
      <c r="M170" s="23">
        <f t="shared" si="28"/>
        <v>1.4984715427035245</v>
      </c>
      <c r="N170" s="4">
        <v>1895058</v>
      </c>
      <c r="O170" s="23">
        <f t="shared" si="29"/>
        <v>1.3107151029174231</v>
      </c>
      <c r="P170" s="4">
        <f t="shared" si="30"/>
        <v>2841.1664167916042</v>
      </c>
      <c r="Q170" s="14"/>
      <c r="R170" s="23">
        <f t="shared" si="31"/>
        <v>1.4392848970825769</v>
      </c>
      <c r="S170" s="23">
        <f t="shared" si="32"/>
        <v>0</v>
      </c>
      <c r="T170" s="4">
        <f t="shared" si="33"/>
        <v>2709.557563718141</v>
      </c>
      <c r="U170" s="4">
        <f t="shared" si="34"/>
        <v>-87783.105000000025</v>
      </c>
      <c r="V170" s="19">
        <v>530658</v>
      </c>
      <c r="W170" s="19">
        <f t="shared" si="35"/>
        <v>0</v>
      </c>
      <c r="X170" s="20">
        <f t="shared" si="36"/>
        <v>442874.89499999996</v>
      </c>
      <c r="Y170" s="4">
        <f t="shared" si="37"/>
        <v>-1638071.8740000001</v>
      </c>
    </row>
    <row r="171" spans="1:25" x14ac:dyDescent="0.25">
      <c r="A171" t="s">
        <v>192</v>
      </c>
      <c r="B171">
        <v>23402</v>
      </c>
      <c r="C171" s="7">
        <v>666</v>
      </c>
      <c r="D171" s="7">
        <v>10314</v>
      </c>
      <c r="E171" s="14">
        <v>1277643463</v>
      </c>
      <c r="F171" s="14">
        <f t="shared" si="26"/>
        <v>123874.68130696141</v>
      </c>
      <c r="G171" s="14">
        <f t="shared" si="27"/>
        <v>1918.383578078078</v>
      </c>
      <c r="H171" s="14">
        <v>345700</v>
      </c>
      <c r="I171" s="30">
        <f t="shared" si="38"/>
        <v>0.92500000000000004</v>
      </c>
      <c r="J171" s="15">
        <v>8099067</v>
      </c>
      <c r="K171" s="16">
        <v>0.28000000000000003</v>
      </c>
      <c r="L171" s="14">
        <v>2267739</v>
      </c>
      <c r="M171" s="23">
        <f t="shared" si="28"/>
        <v>1.7749388351858222</v>
      </c>
      <c r="N171" s="4">
        <v>2934731</v>
      </c>
      <c r="O171" s="23">
        <f t="shared" si="29"/>
        <v>2.2969874499330492</v>
      </c>
      <c r="P171" s="4">
        <f t="shared" si="30"/>
        <v>3405.0135135135133</v>
      </c>
      <c r="Q171" s="14"/>
      <c r="R171" s="23">
        <f t="shared" si="31"/>
        <v>0.97506116481417782</v>
      </c>
      <c r="S171" s="23">
        <f t="shared" si="32"/>
        <v>0</v>
      </c>
      <c r="T171" s="4">
        <f t="shared" si="33"/>
        <v>2397.9794725975976</v>
      </c>
      <c r="U171" s="4">
        <f t="shared" si="34"/>
        <v>-670684.67125000013</v>
      </c>
      <c r="V171" s="19">
        <v>719055</v>
      </c>
      <c r="W171" s="19">
        <f t="shared" si="35"/>
        <v>0</v>
      </c>
      <c r="X171" s="20">
        <f t="shared" si="36"/>
        <v>48370.32874999987</v>
      </c>
      <c r="Y171" s="4">
        <f t="shared" si="37"/>
        <v>-1197410.1945000002</v>
      </c>
    </row>
    <row r="172" spans="1:25" x14ac:dyDescent="0.25">
      <c r="A172" t="s">
        <v>131</v>
      </c>
      <c r="B172">
        <v>4019</v>
      </c>
      <c r="C172" s="7">
        <v>661</v>
      </c>
      <c r="D172" s="7">
        <v>3964</v>
      </c>
      <c r="E172" s="14">
        <v>788873282</v>
      </c>
      <c r="F172" s="14">
        <f t="shared" si="26"/>
        <v>199009.40514631686</v>
      </c>
      <c r="G172" s="14">
        <f t="shared" si="27"/>
        <v>1193.4542844175492</v>
      </c>
      <c r="H172" s="14">
        <v>110800</v>
      </c>
      <c r="I172" s="30">
        <f t="shared" si="38"/>
        <v>6.8000000000000005E-2</v>
      </c>
      <c r="J172" s="15">
        <v>7970453</v>
      </c>
      <c r="K172" s="16">
        <v>0.28000000000000003</v>
      </c>
      <c r="L172" s="14">
        <v>2231727</v>
      </c>
      <c r="M172" s="23">
        <f t="shared" si="28"/>
        <v>2.8290056856051566</v>
      </c>
      <c r="N172" s="4">
        <v>1246364</v>
      </c>
      <c r="O172" s="23">
        <f t="shared" si="29"/>
        <v>1.5799292845108677</v>
      </c>
      <c r="P172" s="4">
        <f t="shared" si="30"/>
        <v>1885.5733736762481</v>
      </c>
      <c r="Q172" s="14"/>
      <c r="R172" s="23">
        <f t="shared" si="31"/>
        <v>1.1700707154891323</v>
      </c>
      <c r="S172" s="23">
        <f t="shared" si="32"/>
        <v>0</v>
      </c>
      <c r="T172" s="4">
        <f t="shared" si="33"/>
        <v>1491.8178555219365</v>
      </c>
      <c r="U172" s="4">
        <f t="shared" si="34"/>
        <v>-260272.39749999993</v>
      </c>
      <c r="V172" s="19">
        <v>856182</v>
      </c>
      <c r="W172" s="19">
        <f t="shared" si="35"/>
        <v>0</v>
      </c>
      <c r="X172" s="20">
        <f t="shared" si="36"/>
        <v>595909.60250000004</v>
      </c>
      <c r="Y172" s="4">
        <f t="shared" si="37"/>
        <v>-327127.92299999995</v>
      </c>
    </row>
    <row r="173" spans="1:25" x14ac:dyDescent="0.25">
      <c r="A173" t="s">
        <v>293</v>
      </c>
      <c r="B173">
        <v>21232</v>
      </c>
      <c r="C173" s="7">
        <v>649</v>
      </c>
      <c r="D173" s="7">
        <v>4485</v>
      </c>
      <c r="E173" s="14">
        <v>339742808</v>
      </c>
      <c r="F173" s="14">
        <f t="shared" si="26"/>
        <v>75750.90479375697</v>
      </c>
      <c r="G173" s="14">
        <f t="shared" si="27"/>
        <v>523.48660708782745</v>
      </c>
      <c r="H173" s="14">
        <v>173600</v>
      </c>
      <c r="I173" s="30">
        <f t="shared" si="38"/>
        <v>0.39100000000000001</v>
      </c>
      <c r="J173" s="15">
        <v>8109880</v>
      </c>
      <c r="K173" s="16">
        <v>0.28000000000000003</v>
      </c>
      <c r="L173" s="14">
        <v>2270766</v>
      </c>
      <c r="M173" s="23">
        <f t="shared" si="28"/>
        <v>6.6837794547221137</v>
      </c>
      <c r="N173" s="4">
        <v>800000</v>
      </c>
      <c r="O173" s="23">
        <f t="shared" si="29"/>
        <v>2.3547223993038875</v>
      </c>
      <c r="P173" s="4">
        <f t="shared" si="30"/>
        <v>1232.6656394453005</v>
      </c>
      <c r="Q173" s="14">
        <v>593186</v>
      </c>
      <c r="R173" s="23">
        <f t="shared" si="31"/>
        <v>0.39527760069611251</v>
      </c>
      <c r="S173" s="23">
        <f t="shared" si="32"/>
        <v>0</v>
      </c>
      <c r="T173" s="4">
        <f t="shared" si="33"/>
        <v>654.35825885978431</v>
      </c>
      <c r="U173" s="4">
        <f t="shared" si="34"/>
        <v>-375321.49</v>
      </c>
      <c r="V173" s="19">
        <v>502361</v>
      </c>
      <c r="W173" s="19">
        <f t="shared" si="35"/>
        <v>364042.82165538758</v>
      </c>
      <c r="X173" s="20">
        <f t="shared" si="36"/>
        <v>-102103.66834461241</v>
      </c>
      <c r="Y173" s="4">
        <f t="shared" si="37"/>
        <v>-236396.39034461245</v>
      </c>
    </row>
    <row r="174" spans="1:25" x14ac:dyDescent="0.25">
      <c r="A174" t="s">
        <v>266</v>
      </c>
      <c r="B174">
        <v>39002</v>
      </c>
      <c r="C174" s="7">
        <v>646</v>
      </c>
      <c r="D174" s="7">
        <v>3483</v>
      </c>
      <c r="E174" s="14">
        <v>470719576</v>
      </c>
      <c r="F174" s="14">
        <f t="shared" si="26"/>
        <v>135147.73930519668</v>
      </c>
      <c r="G174" s="14">
        <f t="shared" si="27"/>
        <v>728.66807430340555</v>
      </c>
      <c r="H174" s="14">
        <v>90900</v>
      </c>
      <c r="I174" s="30">
        <f t="shared" si="38"/>
        <v>0.03</v>
      </c>
      <c r="J174" s="15">
        <v>7391738</v>
      </c>
      <c r="K174" s="16">
        <v>0.28000000000000003</v>
      </c>
      <c r="L174" s="14">
        <v>2069687</v>
      </c>
      <c r="M174" s="23">
        <f t="shared" si="28"/>
        <v>4.3968577164082081</v>
      </c>
      <c r="N174" s="4">
        <v>922500</v>
      </c>
      <c r="O174" s="23">
        <f t="shared" si="29"/>
        <v>1.9597655313999518</v>
      </c>
      <c r="P174" s="4">
        <f t="shared" si="30"/>
        <v>1428.0185758513933</v>
      </c>
      <c r="Q174" s="14">
        <v>612930</v>
      </c>
      <c r="R174" s="23">
        <f t="shared" si="31"/>
        <v>0.7902344686000482</v>
      </c>
      <c r="S174" s="23">
        <f t="shared" si="32"/>
        <v>0</v>
      </c>
      <c r="T174" s="4">
        <f t="shared" si="33"/>
        <v>910.83509287925688</v>
      </c>
      <c r="U174" s="4">
        <f t="shared" si="34"/>
        <v>-334100.53000000003</v>
      </c>
      <c r="V174" s="19">
        <v>689469</v>
      </c>
      <c r="W174" s="19">
        <f t="shared" si="35"/>
        <v>196676.00033802824</v>
      </c>
      <c r="X174" s="20">
        <f t="shared" si="36"/>
        <v>-60885.529661971843</v>
      </c>
      <c r="Y174" s="4">
        <f t="shared" si="37"/>
        <v>-432864.36366197182</v>
      </c>
    </row>
    <row r="175" spans="1:25" x14ac:dyDescent="0.25">
      <c r="A175" t="s">
        <v>5</v>
      </c>
      <c r="B175">
        <v>2420</v>
      </c>
      <c r="C175" s="7">
        <v>645</v>
      </c>
      <c r="D175" s="7">
        <v>3391</v>
      </c>
      <c r="E175" s="14">
        <v>375434379</v>
      </c>
      <c r="F175" s="14">
        <f t="shared" si="26"/>
        <v>110714.94514892362</v>
      </c>
      <c r="G175" s="14">
        <f t="shared" si="27"/>
        <v>582.06880465116285</v>
      </c>
      <c r="H175" s="14">
        <v>277300</v>
      </c>
      <c r="I175" s="30">
        <f t="shared" si="38"/>
        <v>0.78500000000000003</v>
      </c>
      <c r="J175" s="15">
        <v>6664481</v>
      </c>
      <c r="K175" s="16">
        <v>0.28000000000000003</v>
      </c>
      <c r="L175" s="14">
        <v>1866055</v>
      </c>
      <c r="M175" s="23">
        <f t="shared" si="28"/>
        <v>4.9703892461057757</v>
      </c>
      <c r="N175" s="4">
        <v>1570000</v>
      </c>
      <c r="O175" s="23">
        <f t="shared" si="29"/>
        <v>4.1818226774591674</v>
      </c>
      <c r="P175" s="4">
        <f t="shared" si="30"/>
        <v>2434.1085271317825</v>
      </c>
      <c r="Q175" s="14">
        <v>364512</v>
      </c>
      <c r="R175" s="23">
        <f t="shared" si="31"/>
        <v>-1.4318226774591674</v>
      </c>
      <c r="S175" s="23">
        <f t="shared" si="32"/>
        <v>0</v>
      </c>
      <c r="T175" s="4">
        <f t="shared" si="33"/>
        <v>727.58600581395353</v>
      </c>
      <c r="U175" s="4">
        <f t="shared" si="34"/>
        <v>-1100707.0262499996</v>
      </c>
      <c r="V175" s="19">
        <v>190870</v>
      </c>
      <c r="W175" s="19">
        <f t="shared" si="35"/>
        <v>314567.20948224183</v>
      </c>
      <c r="X175" s="20">
        <f t="shared" si="36"/>
        <v>-959781.81676775776</v>
      </c>
      <c r="Y175" s="4">
        <f t="shared" si="37"/>
        <v>-422226.35901775805</v>
      </c>
    </row>
    <row r="176" spans="1:25" x14ac:dyDescent="0.25">
      <c r="A176" t="s">
        <v>112</v>
      </c>
      <c r="B176">
        <v>19403</v>
      </c>
      <c r="C176" s="7">
        <v>637</v>
      </c>
      <c r="D176" s="7">
        <v>3880</v>
      </c>
      <c r="E176" s="14">
        <v>809537294</v>
      </c>
      <c r="F176" s="14">
        <f t="shared" si="26"/>
        <v>208643.63247422679</v>
      </c>
      <c r="G176" s="14">
        <f t="shared" si="27"/>
        <v>1270.8591742543172</v>
      </c>
      <c r="H176" s="14">
        <v>246800</v>
      </c>
      <c r="I176" s="30">
        <f t="shared" si="38"/>
        <v>0.71</v>
      </c>
      <c r="J176" s="15">
        <v>7051309</v>
      </c>
      <c r="K176" s="16">
        <v>0.28000000000000003</v>
      </c>
      <c r="L176" s="14">
        <v>1974367</v>
      </c>
      <c r="M176" s="23">
        <f t="shared" si="28"/>
        <v>2.4388833159797576</v>
      </c>
      <c r="N176" s="4">
        <v>1588555</v>
      </c>
      <c r="O176" s="23">
        <f t="shared" si="29"/>
        <v>1.9622999604512352</v>
      </c>
      <c r="P176" s="4">
        <f t="shared" si="30"/>
        <v>2493.8069073783358</v>
      </c>
      <c r="Q176" s="14"/>
      <c r="R176" s="23">
        <f t="shared" si="31"/>
        <v>0.78770003954876477</v>
      </c>
      <c r="S176" s="23">
        <f t="shared" si="32"/>
        <v>0</v>
      </c>
      <c r="T176" s="4">
        <f t="shared" si="33"/>
        <v>1588.5739678178966</v>
      </c>
      <c r="U176" s="4">
        <f t="shared" si="34"/>
        <v>-576633.38249999995</v>
      </c>
      <c r="V176" s="19">
        <v>540376</v>
      </c>
      <c r="W176" s="19">
        <f t="shared" si="35"/>
        <v>0</v>
      </c>
      <c r="X176" s="20">
        <f t="shared" si="36"/>
        <v>-36257.382499999949</v>
      </c>
      <c r="Y176" s="4">
        <f t="shared" si="37"/>
        <v>-673929.94099999999</v>
      </c>
    </row>
    <row r="177" spans="1:25" x14ac:dyDescent="0.25">
      <c r="A177" t="s">
        <v>262</v>
      </c>
      <c r="B177">
        <v>8130</v>
      </c>
      <c r="C177" s="7">
        <v>632</v>
      </c>
      <c r="D177" s="7">
        <v>3569</v>
      </c>
      <c r="E177" s="14">
        <v>368730765</v>
      </c>
      <c r="F177" s="14">
        <f t="shared" si="26"/>
        <v>103314.8683104511</v>
      </c>
      <c r="G177" s="14">
        <f t="shared" si="27"/>
        <v>583.43475474683544</v>
      </c>
      <c r="H177" s="14">
        <v>190300</v>
      </c>
      <c r="I177" s="30">
        <f t="shared" si="38"/>
        <v>0.45900000000000002</v>
      </c>
      <c r="J177" s="15">
        <v>6855297</v>
      </c>
      <c r="K177" s="16">
        <v>0.35189999999999999</v>
      </c>
      <c r="L177" s="14">
        <v>2412379</v>
      </c>
      <c r="M177" s="23">
        <f t="shared" si="28"/>
        <v>6.542386014359284</v>
      </c>
      <c r="N177" s="4">
        <v>1110000</v>
      </c>
      <c r="O177" s="23">
        <f t="shared" si="29"/>
        <v>3.010326518320217</v>
      </c>
      <c r="P177" s="4">
        <f t="shared" si="30"/>
        <v>1756.3291139240509</v>
      </c>
      <c r="Q177" s="14">
        <v>400469</v>
      </c>
      <c r="R177" s="23">
        <f t="shared" si="31"/>
        <v>-0.26032651832021703</v>
      </c>
      <c r="S177" s="23">
        <f t="shared" si="32"/>
        <v>0</v>
      </c>
      <c r="T177" s="4">
        <f t="shared" si="33"/>
        <v>729.29344343354433</v>
      </c>
      <c r="U177" s="4">
        <f t="shared" si="34"/>
        <v>-649086.54375000007</v>
      </c>
      <c r="V177" s="19">
        <v>568731</v>
      </c>
      <c r="W177" s="19">
        <f t="shared" si="35"/>
        <v>307147.99460701837</v>
      </c>
      <c r="X177" s="20">
        <f t="shared" si="36"/>
        <v>-173676.5491429817</v>
      </c>
      <c r="Y177" s="4">
        <f t="shared" si="37"/>
        <v>-77686.152892981569</v>
      </c>
    </row>
    <row r="178" spans="1:25" x14ac:dyDescent="0.25">
      <c r="A178" t="s">
        <v>114</v>
      </c>
      <c r="B178">
        <v>29311</v>
      </c>
      <c r="C178" s="7">
        <v>611</v>
      </c>
      <c r="D178" s="7">
        <v>4873</v>
      </c>
      <c r="E178" s="14">
        <v>518226268</v>
      </c>
      <c r="F178" s="14">
        <f t="shared" si="26"/>
        <v>106346.45351939257</v>
      </c>
      <c r="G178" s="14">
        <f t="shared" si="27"/>
        <v>848.16083142389516</v>
      </c>
      <c r="H178" s="14">
        <v>288800</v>
      </c>
      <c r="I178" s="30">
        <f t="shared" si="38"/>
        <v>0.84</v>
      </c>
      <c r="J178" s="15">
        <v>6984559</v>
      </c>
      <c r="K178" s="16">
        <v>0.28000000000000003</v>
      </c>
      <c r="L178" s="14">
        <v>1955677</v>
      </c>
      <c r="M178" s="23">
        <f t="shared" si="28"/>
        <v>3.7737897917594556</v>
      </c>
      <c r="N178" s="4">
        <v>995000</v>
      </c>
      <c r="O178" s="23">
        <f t="shared" si="29"/>
        <v>1.9200107394015773</v>
      </c>
      <c r="P178" s="4">
        <f t="shared" si="30"/>
        <v>1628.4779050736497</v>
      </c>
      <c r="Q178" s="14">
        <v>178232</v>
      </c>
      <c r="R178" s="23">
        <f t="shared" si="31"/>
        <v>0.82998926059842271</v>
      </c>
      <c r="S178" s="23">
        <f t="shared" si="32"/>
        <v>0</v>
      </c>
      <c r="T178" s="4">
        <f t="shared" si="33"/>
        <v>1060.2010392798691</v>
      </c>
      <c r="U178" s="4">
        <f t="shared" si="34"/>
        <v>-347217.16499999992</v>
      </c>
      <c r="V178" s="19">
        <v>441588</v>
      </c>
      <c r="W178" s="19">
        <f t="shared" si="35"/>
        <v>94757.58663550354</v>
      </c>
      <c r="X178" s="20">
        <f t="shared" si="36"/>
        <v>10896.421635503619</v>
      </c>
      <c r="Y178" s="4">
        <f t="shared" si="37"/>
        <v>-419225.81536449643</v>
      </c>
    </row>
    <row r="179" spans="1:25" x14ac:dyDescent="0.25">
      <c r="A179" t="s">
        <v>1</v>
      </c>
      <c r="B179">
        <v>21226</v>
      </c>
      <c r="C179" s="7">
        <v>610</v>
      </c>
      <c r="D179" s="7">
        <v>3854</v>
      </c>
      <c r="E179" s="14">
        <v>350529180</v>
      </c>
      <c r="F179" s="14">
        <f t="shared" si="26"/>
        <v>90952.044628956923</v>
      </c>
      <c r="G179" s="14">
        <f t="shared" si="27"/>
        <v>574.63800000000003</v>
      </c>
      <c r="H179" s="14">
        <v>301900</v>
      </c>
      <c r="I179" s="30">
        <f t="shared" si="38"/>
        <v>0.877</v>
      </c>
      <c r="J179" s="15">
        <v>6386157</v>
      </c>
      <c r="K179" s="16">
        <v>0.28000000000000003</v>
      </c>
      <c r="L179" s="14">
        <v>1788124</v>
      </c>
      <c r="M179" s="23">
        <f t="shared" si="28"/>
        <v>5.1012129717702814</v>
      </c>
      <c r="N179" s="4">
        <v>706324</v>
      </c>
      <c r="O179" s="23">
        <f t="shared" si="29"/>
        <v>2.0150219733489805</v>
      </c>
      <c r="P179" s="4">
        <f t="shared" si="30"/>
        <v>1157.9081967213115</v>
      </c>
      <c r="Q179" s="14">
        <v>341395</v>
      </c>
      <c r="R179" s="23">
        <f t="shared" si="31"/>
        <v>0.73497802665101952</v>
      </c>
      <c r="S179" s="23">
        <f t="shared" si="32"/>
        <v>0</v>
      </c>
      <c r="T179" s="4">
        <f t="shared" si="33"/>
        <v>718.29750000000001</v>
      </c>
      <c r="U179" s="4">
        <f t="shared" si="34"/>
        <v>-268162.52499999997</v>
      </c>
      <c r="V179" s="19">
        <v>419489</v>
      </c>
      <c r="W179" s="19">
        <f t="shared" si="35"/>
        <v>303163.65952971712</v>
      </c>
      <c r="X179" s="20">
        <f t="shared" si="36"/>
        <v>113095.13452971715</v>
      </c>
      <c r="Y179" s="4">
        <f t="shared" si="37"/>
        <v>-144536.11047028287</v>
      </c>
    </row>
    <row r="180" spans="1:25" x14ac:dyDescent="0.25">
      <c r="A180" t="s">
        <v>171</v>
      </c>
      <c r="B180">
        <v>14172</v>
      </c>
      <c r="C180" s="7">
        <v>609</v>
      </c>
      <c r="D180" s="7">
        <v>7580</v>
      </c>
      <c r="E180" s="14">
        <v>736782549</v>
      </c>
      <c r="F180" s="14">
        <f t="shared" si="26"/>
        <v>97200.863984168871</v>
      </c>
      <c r="G180" s="14">
        <f t="shared" si="27"/>
        <v>1209.8235615763547</v>
      </c>
      <c r="H180" s="14">
        <v>174800</v>
      </c>
      <c r="I180" s="30">
        <f t="shared" si="38"/>
        <v>0.39400000000000002</v>
      </c>
      <c r="J180" s="15">
        <v>7790814</v>
      </c>
      <c r="K180" s="16">
        <v>0.28000000000000003</v>
      </c>
      <c r="L180" s="14">
        <v>2181428</v>
      </c>
      <c r="M180" s="23">
        <f t="shared" si="28"/>
        <v>2.9607487351061024</v>
      </c>
      <c r="N180" s="4">
        <v>1817000</v>
      </c>
      <c r="O180" s="23">
        <f t="shared" si="29"/>
        <v>2.4661278995629412</v>
      </c>
      <c r="P180" s="4">
        <f t="shared" si="30"/>
        <v>2983.5796387520522</v>
      </c>
      <c r="Q180" s="14"/>
      <c r="R180" s="23">
        <f t="shared" si="31"/>
        <v>0.28387210043705879</v>
      </c>
      <c r="S180" s="23">
        <f t="shared" si="32"/>
        <v>0</v>
      </c>
      <c r="T180" s="4">
        <f t="shared" si="33"/>
        <v>1512.2794519704435</v>
      </c>
      <c r="U180" s="4">
        <f t="shared" si="34"/>
        <v>-896021.81374999974</v>
      </c>
      <c r="V180" s="19">
        <v>561596</v>
      </c>
      <c r="W180" s="19">
        <f t="shared" si="35"/>
        <v>0</v>
      </c>
      <c r="X180" s="20">
        <f t="shared" si="36"/>
        <v>-334425.81374999974</v>
      </c>
      <c r="Y180" s="4">
        <f t="shared" si="37"/>
        <v>-543577.82349999994</v>
      </c>
    </row>
    <row r="181" spans="1:25" x14ac:dyDescent="0.25">
      <c r="A181" t="s">
        <v>94</v>
      </c>
      <c r="B181">
        <v>34324</v>
      </c>
      <c r="C181" s="7">
        <v>608</v>
      </c>
      <c r="D181" s="7">
        <v>6162</v>
      </c>
      <c r="E181" s="14">
        <v>1058727754</v>
      </c>
      <c r="F181" s="14">
        <f t="shared" si="26"/>
        <v>171815.60434923726</v>
      </c>
      <c r="G181" s="14">
        <f t="shared" si="27"/>
        <v>1741.3285427631579</v>
      </c>
      <c r="H181" s="14">
        <v>370300</v>
      </c>
      <c r="I181" s="30">
        <f t="shared" si="38"/>
        <v>0.94499999999999995</v>
      </c>
      <c r="J181" s="15">
        <v>6755519</v>
      </c>
      <c r="K181" s="16">
        <v>0.28000000000000003</v>
      </c>
      <c r="L181" s="14">
        <v>1891545</v>
      </c>
      <c r="M181" s="23">
        <f t="shared" si="28"/>
        <v>1.7866207746547844</v>
      </c>
      <c r="N181" s="4">
        <v>2350000</v>
      </c>
      <c r="O181" s="23">
        <f t="shared" si="29"/>
        <v>2.2196452214664433</v>
      </c>
      <c r="P181" s="4">
        <f t="shared" si="30"/>
        <v>3111.09375</v>
      </c>
      <c r="Q181" s="14"/>
      <c r="R181" s="23">
        <f t="shared" si="31"/>
        <v>0.96337922534521558</v>
      </c>
      <c r="S181" s="23">
        <f t="shared" si="32"/>
        <v>0</v>
      </c>
      <c r="T181" s="4">
        <f t="shared" si="33"/>
        <v>2176.6606784539472</v>
      </c>
      <c r="U181" s="4">
        <f t="shared" si="34"/>
        <v>-568135.3075</v>
      </c>
      <c r="V181" s="19">
        <v>408290</v>
      </c>
      <c r="W181" s="19">
        <f t="shared" si="35"/>
        <v>0</v>
      </c>
      <c r="X181" s="20">
        <f t="shared" si="36"/>
        <v>-159845.3075</v>
      </c>
      <c r="Y181" s="4">
        <f t="shared" si="37"/>
        <v>-1179801.6310000001</v>
      </c>
    </row>
    <row r="182" spans="1:25" x14ac:dyDescent="0.25">
      <c r="A182" t="s">
        <v>57</v>
      </c>
      <c r="B182">
        <v>22207</v>
      </c>
      <c r="C182" s="7">
        <v>606</v>
      </c>
      <c r="D182" s="7">
        <v>2966</v>
      </c>
      <c r="E182" s="14">
        <v>292962322</v>
      </c>
      <c r="F182" s="14">
        <f t="shared" si="26"/>
        <v>98773.540795684428</v>
      </c>
      <c r="G182" s="14">
        <f t="shared" si="27"/>
        <v>483.43617491749171</v>
      </c>
      <c r="H182" s="14">
        <v>170400</v>
      </c>
      <c r="I182" s="30">
        <f t="shared" si="38"/>
        <v>0.36</v>
      </c>
      <c r="J182" s="15">
        <v>6731796</v>
      </c>
      <c r="K182" s="16">
        <v>0.32210000000000005</v>
      </c>
      <c r="L182" s="14">
        <v>2168311</v>
      </c>
      <c r="M182" s="23">
        <f t="shared" si="28"/>
        <v>7.4013306052373515</v>
      </c>
      <c r="N182" s="4">
        <v>1066000</v>
      </c>
      <c r="O182" s="23">
        <f t="shared" si="29"/>
        <v>3.6386931695605553</v>
      </c>
      <c r="P182" s="4">
        <f t="shared" si="30"/>
        <v>1759.075907590759</v>
      </c>
      <c r="Q182" s="14">
        <v>490931</v>
      </c>
      <c r="R182" s="23">
        <f t="shared" si="31"/>
        <v>-0.88869316956055533</v>
      </c>
      <c r="S182" s="23">
        <f t="shared" si="32"/>
        <v>0</v>
      </c>
      <c r="T182" s="4">
        <f t="shared" si="33"/>
        <v>604.29521864686478</v>
      </c>
      <c r="U182" s="4">
        <f t="shared" si="34"/>
        <v>-699797.09750000003</v>
      </c>
      <c r="V182" s="19">
        <v>494513</v>
      </c>
      <c r="W182" s="19">
        <f t="shared" si="35"/>
        <v>370261.08360657142</v>
      </c>
      <c r="X182" s="20">
        <f t="shared" si="36"/>
        <v>-325954.01389342861</v>
      </c>
      <c r="Y182" s="4">
        <f t="shared" si="37"/>
        <v>-65600.399393428612</v>
      </c>
    </row>
    <row r="183" spans="1:25" x14ac:dyDescent="0.25">
      <c r="A183" t="s">
        <v>206</v>
      </c>
      <c r="B183">
        <v>25116</v>
      </c>
      <c r="C183" s="7">
        <v>605</v>
      </c>
      <c r="D183" s="7">
        <v>3682</v>
      </c>
      <c r="E183" s="14">
        <v>221805319</v>
      </c>
      <c r="F183" s="14">
        <f t="shared" si="26"/>
        <v>60240.445138511677</v>
      </c>
      <c r="G183" s="14">
        <f t="shared" si="27"/>
        <v>366.62036198347107</v>
      </c>
      <c r="H183" s="14">
        <v>117600</v>
      </c>
      <c r="I183" s="30">
        <f t="shared" si="38"/>
        <v>9.8000000000000004E-2</v>
      </c>
      <c r="J183" s="15">
        <v>6926287</v>
      </c>
      <c r="K183" s="16">
        <v>0.28000000000000003</v>
      </c>
      <c r="L183" s="14">
        <v>1939360</v>
      </c>
      <c r="M183" s="23">
        <f t="shared" si="28"/>
        <v>8.743523413881702</v>
      </c>
      <c r="N183" s="4">
        <v>860371</v>
      </c>
      <c r="O183" s="23">
        <f t="shared" si="29"/>
        <v>3.8789466541151794</v>
      </c>
      <c r="P183" s="4">
        <f t="shared" si="30"/>
        <v>1422.100826446281</v>
      </c>
      <c r="Q183" s="14">
        <v>624155</v>
      </c>
      <c r="R183" s="23">
        <f t="shared" si="31"/>
        <v>-1.1289466541151794</v>
      </c>
      <c r="S183" s="23">
        <f t="shared" si="32"/>
        <v>0</v>
      </c>
      <c r="T183" s="4">
        <f t="shared" si="33"/>
        <v>458.27545247933881</v>
      </c>
      <c r="U183" s="4">
        <f t="shared" si="34"/>
        <v>-583114.35124999995</v>
      </c>
      <c r="V183" s="19">
        <v>498334</v>
      </c>
      <c r="W183" s="19">
        <f t="shared" si="35"/>
        <v>457992.05025078502</v>
      </c>
      <c r="X183" s="20">
        <f t="shared" si="36"/>
        <v>-250943.30099921493</v>
      </c>
      <c r="Y183" s="4">
        <f t="shared" si="37"/>
        <v>-536.92824921489228</v>
      </c>
    </row>
    <row r="184" spans="1:25" x14ac:dyDescent="0.25">
      <c r="A184" t="s">
        <v>140</v>
      </c>
      <c r="B184">
        <v>24350</v>
      </c>
      <c r="C184" s="7">
        <v>601</v>
      </c>
      <c r="D184" s="7">
        <v>5583</v>
      </c>
      <c r="E184" s="14">
        <v>1418325802</v>
      </c>
      <c r="F184" s="14">
        <f t="shared" si="26"/>
        <v>254043.66863693355</v>
      </c>
      <c r="G184" s="14">
        <f t="shared" si="27"/>
        <v>2359.9430981697169</v>
      </c>
      <c r="H184" s="14">
        <v>283100</v>
      </c>
      <c r="I184" s="30">
        <f t="shared" si="38"/>
        <v>0.81200000000000006</v>
      </c>
      <c r="J184" s="15">
        <v>6702445</v>
      </c>
      <c r="K184" s="16">
        <v>0.28000000000000003</v>
      </c>
      <c r="L184" s="14">
        <v>1876685</v>
      </c>
      <c r="M184" s="23">
        <f t="shared" si="28"/>
        <v>1.323169188175003</v>
      </c>
      <c r="N184" s="4">
        <v>1800000</v>
      </c>
      <c r="O184" s="23">
        <f t="shared" si="29"/>
        <v>1.2691019210549481</v>
      </c>
      <c r="P184" s="4">
        <f t="shared" si="30"/>
        <v>2995.008319467554</v>
      </c>
      <c r="Q184" s="14"/>
      <c r="R184" s="23">
        <f t="shared" si="31"/>
        <v>1.4808980789450519</v>
      </c>
      <c r="S184" s="23">
        <f t="shared" si="32"/>
        <v>0</v>
      </c>
      <c r="T184" s="4">
        <f t="shared" si="33"/>
        <v>2949.9288727121461</v>
      </c>
      <c r="U184" s="4">
        <f t="shared" si="34"/>
        <v>-27092.747499999983</v>
      </c>
      <c r="V184" s="19">
        <v>376108</v>
      </c>
      <c r="W184" s="19">
        <f t="shared" si="35"/>
        <v>0</v>
      </c>
      <c r="X184" s="20">
        <f t="shared" si="36"/>
        <v>349015.2525</v>
      </c>
      <c r="Y184" s="4">
        <f t="shared" si="37"/>
        <v>-1751380.7030000002</v>
      </c>
    </row>
    <row r="185" spans="1:25" x14ac:dyDescent="0.25">
      <c r="A185" t="s">
        <v>234</v>
      </c>
      <c r="B185">
        <v>25118</v>
      </c>
      <c r="C185" s="7">
        <v>598</v>
      </c>
      <c r="D185" s="7">
        <v>2529</v>
      </c>
      <c r="E185" s="14">
        <v>197677666</v>
      </c>
      <c r="F185" s="14">
        <f t="shared" si="26"/>
        <v>78164.35982601819</v>
      </c>
      <c r="G185" s="14">
        <f t="shared" si="27"/>
        <v>330.56465886287623</v>
      </c>
      <c r="H185" s="14">
        <v>99500</v>
      </c>
      <c r="I185" s="30">
        <f t="shared" si="38"/>
        <v>0.04</v>
      </c>
      <c r="J185" s="15">
        <v>7114381</v>
      </c>
      <c r="K185" s="16">
        <v>0.28000000000000003</v>
      </c>
      <c r="L185" s="14">
        <v>1992027</v>
      </c>
      <c r="M185" s="23">
        <f t="shared" si="28"/>
        <v>10.077147511444212</v>
      </c>
      <c r="N185" s="4">
        <v>711000</v>
      </c>
      <c r="O185" s="23">
        <f t="shared" si="29"/>
        <v>3.5967644417655151</v>
      </c>
      <c r="P185" s="4">
        <f t="shared" si="30"/>
        <v>1188.963210702341</v>
      </c>
      <c r="Q185" s="14">
        <v>686729</v>
      </c>
      <c r="R185" s="23">
        <f t="shared" si="31"/>
        <v>-0.84676444176551513</v>
      </c>
      <c r="S185" s="23">
        <f t="shared" si="32"/>
        <v>0</v>
      </c>
      <c r="T185" s="4">
        <f t="shared" si="33"/>
        <v>413.2058235785953</v>
      </c>
      <c r="U185" s="4">
        <f t="shared" si="34"/>
        <v>-463902.91749999992</v>
      </c>
      <c r="V185" s="19">
        <v>478942</v>
      </c>
      <c r="W185" s="19">
        <f t="shared" si="35"/>
        <v>479644.60676028003</v>
      </c>
      <c r="X185" s="20">
        <f t="shared" si="36"/>
        <v>-192045.31073971989</v>
      </c>
      <c r="Y185" s="4">
        <f t="shared" si="37"/>
        <v>-24658.892239719949</v>
      </c>
    </row>
    <row r="186" spans="1:25" x14ac:dyDescent="0.25">
      <c r="A186" t="s">
        <v>40</v>
      </c>
      <c r="B186">
        <v>38300</v>
      </c>
      <c r="C186" s="7">
        <v>592</v>
      </c>
      <c r="D186" s="7">
        <v>4000</v>
      </c>
      <c r="E186" s="14">
        <v>535630116</v>
      </c>
      <c r="F186" s="14">
        <f t="shared" si="26"/>
        <v>133907.52900000001</v>
      </c>
      <c r="G186" s="14">
        <f t="shared" si="27"/>
        <v>904.78060135135138</v>
      </c>
      <c r="H186" s="14">
        <v>165400</v>
      </c>
      <c r="I186" s="30">
        <f t="shared" si="38"/>
        <v>0.31900000000000001</v>
      </c>
      <c r="J186" s="15">
        <v>6417767</v>
      </c>
      <c r="K186" s="16">
        <v>0.28000000000000003</v>
      </c>
      <c r="L186" s="14">
        <v>1796975</v>
      </c>
      <c r="M186" s="23">
        <f t="shared" si="28"/>
        <v>3.3548804414126705</v>
      </c>
      <c r="N186" s="4">
        <v>1275000</v>
      </c>
      <c r="O186" s="23">
        <f t="shared" si="29"/>
        <v>2.3803739967451718</v>
      </c>
      <c r="P186" s="4">
        <f t="shared" si="30"/>
        <v>2153.7162162162163</v>
      </c>
      <c r="Q186" s="14">
        <v>80865</v>
      </c>
      <c r="R186" s="23">
        <f t="shared" si="31"/>
        <v>0.36962600325482819</v>
      </c>
      <c r="S186" s="23">
        <f t="shared" si="32"/>
        <v>0</v>
      </c>
      <c r="T186" s="4">
        <f t="shared" si="33"/>
        <v>1130.9757516891891</v>
      </c>
      <c r="U186" s="4">
        <f t="shared" si="34"/>
        <v>-605462.35499999998</v>
      </c>
      <c r="V186" s="19">
        <v>618081</v>
      </c>
      <c r="W186" s="19">
        <f t="shared" si="35"/>
        <v>49912.32162556149</v>
      </c>
      <c r="X186" s="20">
        <f t="shared" si="36"/>
        <v>-18334.033374438492</v>
      </c>
      <c r="Y186" s="4">
        <f t="shared" si="37"/>
        <v>-216316.85237443849</v>
      </c>
    </row>
    <row r="187" spans="1:25" x14ac:dyDescent="0.25">
      <c r="A187" t="s">
        <v>201</v>
      </c>
      <c r="B187">
        <v>16048</v>
      </c>
      <c r="C187" s="7">
        <v>585</v>
      </c>
      <c r="D187" s="7">
        <v>1845</v>
      </c>
      <c r="E187" s="14">
        <v>360029138</v>
      </c>
      <c r="F187" s="14">
        <f t="shared" si="26"/>
        <v>195137.74417344172</v>
      </c>
      <c r="G187" s="14">
        <f t="shared" si="27"/>
        <v>615.43442393162388</v>
      </c>
      <c r="H187" s="14">
        <v>86500</v>
      </c>
      <c r="I187" s="30">
        <f t="shared" si="38"/>
        <v>0.02</v>
      </c>
      <c r="J187" s="15">
        <v>5961157</v>
      </c>
      <c r="K187" s="16">
        <v>0.28000000000000003</v>
      </c>
      <c r="L187" s="14">
        <v>1669124</v>
      </c>
      <c r="M187" s="23">
        <f t="shared" si="28"/>
        <v>4.6360803163659492</v>
      </c>
      <c r="N187" s="4">
        <v>540095</v>
      </c>
      <c r="O187" s="23">
        <f t="shared" si="29"/>
        <v>1.5001424690242711</v>
      </c>
      <c r="P187" s="4">
        <f t="shared" si="30"/>
        <v>923.23931623931628</v>
      </c>
      <c r="Q187" s="14">
        <v>266479</v>
      </c>
      <c r="R187" s="23">
        <f t="shared" si="31"/>
        <v>1.2498575309757289</v>
      </c>
      <c r="S187" s="23">
        <f t="shared" si="32"/>
        <v>0</v>
      </c>
      <c r="T187" s="4">
        <f t="shared" si="33"/>
        <v>769.29302991452994</v>
      </c>
      <c r="U187" s="4">
        <f t="shared" si="34"/>
        <v>-90058.577500000014</v>
      </c>
      <c r="V187" s="19">
        <v>269547</v>
      </c>
      <c r="W187" s="19">
        <f t="shared" si="35"/>
        <v>260906.53438505658</v>
      </c>
      <c r="X187" s="20">
        <f t="shared" si="36"/>
        <v>173915.95688505657</v>
      </c>
      <c r="Y187" s="4">
        <f t="shared" si="37"/>
        <v>-276069.17261494341</v>
      </c>
    </row>
    <row r="188" spans="1:25" x14ac:dyDescent="0.25">
      <c r="A188" t="s">
        <v>182</v>
      </c>
      <c r="B188">
        <v>24410</v>
      </c>
      <c r="C188" s="7">
        <v>546</v>
      </c>
      <c r="D188" s="7">
        <v>4560</v>
      </c>
      <c r="E188" s="14">
        <v>632801299</v>
      </c>
      <c r="F188" s="14">
        <f t="shared" si="26"/>
        <v>138772.21469298247</v>
      </c>
      <c r="G188" s="14">
        <f t="shared" si="27"/>
        <v>1158.976738095238</v>
      </c>
      <c r="H188" s="14">
        <v>381700</v>
      </c>
      <c r="I188" s="30">
        <f t="shared" si="38"/>
        <v>0.95199999999999996</v>
      </c>
      <c r="J188" s="15">
        <v>6652039</v>
      </c>
      <c r="K188" s="16">
        <v>0.28000000000000003</v>
      </c>
      <c r="L188" s="14">
        <v>1862571</v>
      </c>
      <c r="M188" s="23">
        <f t="shared" si="28"/>
        <v>2.9433741728143956</v>
      </c>
      <c r="N188" s="4">
        <v>1497371</v>
      </c>
      <c r="O188" s="23">
        <f t="shared" si="29"/>
        <v>2.3662577848153248</v>
      </c>
      <c r="P188" s="4">
        <f t="shared" si="30"/>
        <v>2742.4377289377289</v>
      </c>
      <c r="Q188" s="14"/>
      <c r="R188" s="23">
        <f t="shared" si="31"/>
        <v>0.38374221518467522</v>
      </c>
      <c r="S188" s="23">
        <f t="shared" si="32"/>
        <v>0</v>
      </c>
      <c r="T188" s="4">
        <f t="shared" si="33"/>
        <v>1448.7209226190478</v>
      </c>
      <c r="U188" s="4">
        <f t="shared" si="34"/>
        <v>-706369.37624999997</v>
      </c>
      <c r="V188" s="19">
        <v>500917</v>
      </c>
      <c r="W188" s="19">
        <f t="shared" si="35"/>
        <v>0</v>
      </c>
      <c r="X188" s="20">
        <f t="shared" si="36"/>
        <v>-205452.37624999997</v>
      </c>
      <c r="Y188" s="4">
        <f t="shared" si="37"/>
        <v>-448284.94849999994</v>
      </c>
    </row>
    <row r="189" spans="1:25" x14ac:dyDescent="0.25">
      <c r="A189" t="s">
        <v>207</v>
      </c>
      <c r="B189">
        <v>22009</v>
      </c>
      <c r="C189" s="7">
        <v>536</v>
      </c>
      <c r="D189" s="7">
        <v>4355</v>
      </c>
      <c r="E189" s="14">
        <v>518198361</v>
      </c>
      <c r="F189" s="14">
        <f t="shared" si="26"/>
        <v>118989.29070034443</v>
      </c>
      <c r="G189" s="14">
        <f t="shared" si="27"/>
        <v>966.78798694029842</v>
      </c>
      <c r="H189" s="14">
        <v>191600</v>
      </c>
      <c r="I189" s="30">
        <f t="shared" si="38"/>
        <v>0.46899999999999997</v>
      </c>
      <c r="J189" s="15">
        <v>6532105</v>
      </c>
      <c r="K189" s="16">
        <v>0.30020000000000002</v>
      </c>
      <c r="L189" s="14">
        <v>1960938</v>
      </c>
      <c r="M189" s="23">
        <f t="shared" si="28"/>
        <v>3.7841455079399604</v>
      </c>
      <c r="N189" s="4">
        <v>1353708</v>
      </c>
      <c r="O189" s="23">
        <f t="shared" si="29"/>
        <v>2.6123355492434683</v>
      </c>
      <c r="P189" s="4">
        <f t="shared" si="30"/>
        <v>2525.5746268656717</v>
      </c>
      <c r="Q189" s="14">
        <v>126965</v>
      </c>
      <c r="R189" s="23">
        <f t="shared" si="31"/>
        <v>0.13766445075653166</v>
      </c>
      <c r="S189" s="23">
        <f t="shared" si="32"/>
        <v>0</v>
      </c>
      <c r="T189" s="4">
        <f t="shared" si="33"/>
        <v>1208.4849836753733</v>
      </c>
      <c r="U189" s="4">
        <f t="shared" si="34"/>
        <v>-705960.04875000007</v>
      </c>
      <c r="V189" s="19">
        <v>513836</v>
      </c>
      <c r="W189" s="19">
        <f t="shared" si="35"/>
        <v>3645.9374515219288</v>
      </c>
      <c r="X189" s="20">
        <f t="shared" si="36"/>
        <v>-315443.11129847815</v>
      </c>
      <c r="Y189" s="4">
        <f t="shared" si="37"/>
        <v>-386780.60404847807</v>
      </c>
    </row>
    <row r="190" spans="1:25" x14ac:dyDescent="0.25">
      <c r="A190" t="s">
        <v>46</v>
      </c>
      <c r="B190">
        <v>29011</v>
      </c>
      <c r="C190" s="7">
        <v>522</v>
      </c>
      <c r="D190" s="7">
        <v>5022</v>
      </c>
      <c r="E190" s="14">
        <v>647650637</v>
      </c>
      <c r="F190" s="14">
        <f t="shared" si="26"/>
        <v>128962.69155714854</v>
      </c>
      <c r="G190" s="14">
        <f t="shared" si="27"/>
        <v>1240.7100325670499</v>
      </c>
      <c r="H190" s="14">
        <v>166400</v>
      </c>
      <c r="I190" s="30">
        <f t="shared" si="38"/>
        <v>0.32900000000000001</v>
      </c>
      <c r="J190" s="15">
        <v>6783524</v>
      </c>
      <c r="K190" s="16">
        <v>0.28000000000000003</v>
      </c>
      <c r="L190" s="14">
        <v>1899387</v>
      </c>
      <c r="M190" s="23">
        <f t="shared" si="28"/>
        <v>2.9327339332177633</v>
      </c>
      <c r="N190" s="4">
        <v>1889376</v>
      </c>
      <c r="O190" s="23">
        <f t="shared" si="29"/>
        <v>2.917276525430176</v>
      </c>
      <c r="P190" s="4">
        <f t="shared" si="30"/>
        <v>3619.4942528735637</v>
      </c>
      <c r="Q190" s="14"/>
      <c r="R190" s="23">
        <f t="shared" si="31"/>
        <v>-0.16727652543017602</v>
      </c>
      <c r="S190" s="23">
        <f t="shared" si="32"/>
        <v>0</v>
      </c>
      <c r="T190" s="4">
        <f t="shared" si="33"/>
        <v>1550.8875407088124</v>
      </c>
      <c r="U190" s="4">
        <f t="shared" si="34"/>
        <v>-1079812.7037500003</v>
      </c>
      <c r="V190" s="19">
        <v>335467</v>
      </c>
      <c r="W190" s="19">
        <f t="shared" si="35"/>
        <v>0</v>
      </c>
      <c r="X190" s="20">
        <f t="shared" si="36"/>
        <v>-744345.70375000034</v>
      </c>
      <c r="Y190" s="4">
        <f t="shared" si="37"/>
        <v>-636008.95550000016</v>
      </c>
    </row>
    <row r="191" spans="1:25" x14ac:dyDescent="0.25">
      <c r="A191" t="s">
        <v>146</v>
      </c>
      <c r="B191">
        <v>21206</v>
      </c>
      <c r="C191" s="7">
        <v>517</v>
      </c>
      <c r="D191" s="7">
        <v>4137</v>
      </c>
      <c r="E191" s="14">
        <v>470949030</v>
      </c>
      <c r="F191" s="14">
        <f t="shared" si="26"/>
        <v>113838.29586656998</v>
      </c>
      <c r="G191" s="14">
        <f t="shared" si="27"/>
        <v>910.9265570599614</v>
      </c>
      <c r="H191" s="14">
        <v>170800</v>
      </c>
      <c r="I191" s="30">
        <f t="shared" si="38"/>
        <v>0.36699999999999999</v>
      </c>
      <c r="J191" s="15">
        <v>6322744</v>
      </c>
      <c r="K191" s="16">
        <v>0.28000000000000003</v>
      </c>
      <c r="L191" s="14">
        <v>1770368</v>
      </c>
      <c r="M191" s="23">
        <f t="shared" si="28"/>
        <v>3.7591499020605266</v>
      </c>
      <c r="N191" s="4">
        <v>925000</v>
      </c>
      <c r="O191" s="23">
        <f t="shared" si="29"/>
        <v>1.9641191319578681</v>
      </c>
      <c r="P191" s="4">
        <f t="shared" si="30"/>
        <v>1789.1682785299806</v>
      </c>
      <c r="Q191" s="14">
        <v>167210</v>
      </c>
      <c r="R191" s="23">
        <f t="shared" si="31"/>
        <v>0.78588086804213186</v>
      </c>
      <c r="S191" s="23">
        <f t="shared" si="32"/>
        <v>0</v>
      </c>
      <c r="T191" s="4">
        <f t="shared" si="33"/>
        <v>1138.6581963249516</v>
      </c>
      <c r="U191" s="4">
        <f t="shared" si="34"/>
        <v>-336313.71250000002</v>
      </c>
      <c r="V191" s="19">
        <v>367718</v>
      </c>
      <c r="W191" s="19">
        <f t="shared" si="35"/>
        <v>39617.146191579857</v>
      </c>
      <c r="X191" s="20">
        <f t="shared" si="36"/>
        <v>-96188.566308420166</v>
      </c>
      <c r="Y191" s="4">
        <f t="shared" si="37"/>
        <v>-466298.39880842017</v>
      </c>
    </row>
    <row r="192" spans="1:25" x14ac:dyDescent="0.25">
      <c r="A192" t="s">
        <v>233</v>
      </c>
      <c r="B192">
        <v>13156</v>
      </c>
      <c r="C192" s="7">
        <v>500</v>
      </c>
      <c r="D192" s="7">
        <v>3385</v>
      </c>
      <c r="E192" s="14">
        <v>210947474</v>
      </c>
      <c r="F192" s="14">
        <f t="shared" si="26"/>
        <v>62318.308419497786</v>
      </c>
      <c r="G192" s="14">
        <f t="shared" si="27"/>
        <v>421.894948</v>
      </c>
      <c r="H192" s="14">
        <v>118500</v>
      </c>
      <c r="I192" s="30">
        <f t="shared" si="38"/>
        <v>0.10199999999999999</v>
      </c>
      <c r="J192" s="15">
        <v>6251126</v>
      </c>
      <c r="K192" s="16">
        <v>0.28000000000000003</v>
      </c>
      <c r="L192" s="14">
        <v>1750315</v>
      </c>
      <c r="M192" s="23">
        <f t="shared" si="28"/>
        <v>8.2973972942667231</v>
      </c>
      <c r="N192" s="4">
        <v>934059</v>
      </c>
      <c r="O192" s="23">
        <f t="shared" si="29"/>
        <v>4.4279221850269703</v>
      </c>
      <c r="P192" s="4">
        <f t="shared" si="30"/>
        <v>1868.1179999999999</v>
      </c>
      <c r="Q192" s="14">
        <v>552450</v>
      </c>
      <c r="R192" s="23">
        <f t="shared" si="31"/>
        <v>-1.6779221850269703</v>
      </c>
      <c r="S192" s="23">
        <f t="shared" si="32"/>
        <v>0</v>
      </c>
      <c r="T192" s="4">
        <f t="shared" si="33"/>
        <v>527.36868500000003</v>
      </c>
      <c r="U192" s="4">
        <f t="shared" si="34"/>
        <v>-670374.65749999997</v>
      </c>
      <c r="V192" s="19">
        <v>408477</v>
      </c>
      <c r="W192" s="19">
        <f t="shared" si="35"/>
        <v>343959.21039321076</v>
      </c>
      <c r="X192" s="20">
        <f t="shared" si="36"/>
        <v>-470388.44710678922</v>
      </c>
      <c r="Y192" s="4">
        <f t="shared" si="37"/>
        <v>-116435.0006067892</v>
      </c>
    </row>
    <row r="193" spans="1:25" x14ac:dyDescent="0.25">
      <c r="A193" t="s">
        <v>22</v>
      </c>
      <c r="B193">
        <v>5401</v>
      </c>
      <c r="C193" s="7">
        <v>460</v>
      </c>
      <c r="D193" s="7">
        <v>3201</v>
      </c>
      <c r="E193" s="14">
        <v>133476779</v>
      </c>
      <c r="F193" s="14">
        <f t="shared" si="26"/>
        <v>41698.462667916276</v>
      </c>
      <c r="G193" s="14">
        <f t="shared" si="27"/>
        <v>290.16691086956519</v>
      </c>
      <c r="H193" s="14">
        <v>122800</v>
      </c>
      <c r="I193" s="30">
        <f t="shared" si="38"/>
        <v>0.115</v>
      </c>
      <c r="J193" s="15">
        <v>6522673</v>
      </c>
      <c r="K193" s="16">
        <v>0.28000000000000003</v>
      </c>
      <c r="L193" s="14">
        <v>1826348</v>
      </c>
      <c r="M193" s="23">
        <f t="shared" si="28"/>
        <v>13.682889366097154</v>
      </c>
      <c r="N193" s="4">
        <v>375000</v>
      </c>
      <c r="O193" s="23">
        <f t="shared" si="29"/>
        <v>2.8094774447621336</v>
      </c>
      <c r="P193" s="4">
        <f t="shared" si="30"/>
        <v>815.21739130434787</v>
      </c>
      <c r="Q193" s="14">
        <v>702755</v>
      </c>
      <c r="R193" s="23">
        <f t="shared" si="31"/>
        <v>-5.9477444762133569E-2</v>
      </c>
      <c r="S193" s="23">
        <f t="shared" si="32"/>
        <v>0</v>
      </c>
      <c r="T193" s="4">
        <f t="shared" si="33"/>
        <v>362.70863858695651</v>
      </c>
      <c r="U193" s="4">
        <f t="shared" si="34"/>
        <v>-208154.02625</v>
      </c>
      <c r="V193" s="19">
        <v>446265</v>
      </c>
      <c r="W193" s="19">
        <f t="shared" si="35"/>
        <v>392186.09491175384</v>
      </c>
      <c r="X193" s="20">
        <f t="shared" si="36"/>
        <v>-72457.931338246213</v>
      </c>
      <c r="Y193" s="4">
        <f t="shared" si="37"/>
        <v>-64519.073588246203</v>
      </c>
    </row>
    <row r="194" spans="1:25" x14ac:dyDescent="0.25">
      <c r="A194" t="s">
        <v>283</v>
      </c>
      <c r="B194">
        <v>33049</v>
      </c>
      <c r="C194" s="7">
        <v>457</v>
      </c>
      <c r="D194" s="7">
        <v>1114</v>
      </c>
      <c r="E194" s="14">
        <v>33355759</v>
      </c>
      <c r="F194" s="14">
        <f t="shared" ref="F194:F257" si="39">E194/D194</f>
        <v>29942.333034111311</v>
      </c>
      <c r="G194" s="14">
        <f t="shared" ref="G194:G257" si="40">E194/C194/1000</f>
        <v>72.988531728665208</v>
      </c>
      <c r="H194" s="14">
        <v>87500</v>
      </c>
      <c r="I194" s="30">
        <f t="shared" si="38"/>
        <v>2.3E-2</v>
      </c>
      <c r="J194" s="15">
        <v>5730318</v>
      </c>
      <c r="K194" s="16">
        <v>0.28000000000000003</v>
      </c>
      <c r="L194" s="14">
        <v>1604489</v>
      </c>
      <c r="M194" s="23">
        <f t="shared" ref="M194:M257" si="41">L194/E194*1000</f>
        <v>48.102308210105484</v>
      </c>
      <c r="N194" s="4">
        <v>35000</v>
      </c>
      <c r="O194" s="23">
        <f t="shared" ref="O194:O257" si="42">N194/E194*1000</f>
        <v>1.0492940664309272</v>
      </c>
      <c r="P194" s="4">
        <f t="shared" ref="P194:P257" si="43">MIN(M194,O194)*E194/1000/C194</f>
        <v>76.586433260393861</v>
      </c>
      <c r="Q194" s="14">
        <v>521986</v>
      </c>
      <c r="R194" s="23">
        <f t="shared" ref="R194:R257" si="44">$M$300+(MIN($M$301,O194)-MIN(M194,O194))</f>
        <v>1.5</v>
      </c>
      <c r="S194" s="23">
        <f t="shared" ref="S194:S257" si="45">MAX($M$301-O194,0)</f>
        <v>0.20070593356907285</v>
      </c>
      <c r="T194" s="4">
        <f t="shared" ref="T194:T257" si="46">MIN($M$301,O194)*E194/1000/C194</f>
        <v>76.586433260393861</v>
      </c>
      <c r="U194" s="4">
        <f t="shared" ref="U194:U257" si="47">(MIN($M$301,O194)-MIN(M194,O194))*E194/1000</f>
        <v>0</v>
      </c>
      <c r="V194" s="19">
        <v>445489</v>
      </c>
      <c r="W194" s="19">
        <f t="shared" ref="W194:W257" si="48">IF((E194/C194)&lt;(E$298/C$298),MIN($M$301,O194)*(E$298/C$298-E194/C194)*C194/1000,0)</f>
        <v>431210.76155523991</v>
      </c>
      <c r="X194" s="20">
        <f t="shared" ref="X194:X257" si="49">U194+V194+W194-Q194</f>
        <v>354713.76155523991</v>
      </c>
      <c r="Y194" s="4">
        <f t="shared" ref="Y194:Y257" si="50">X194-R194*E194/1000</f>
        <v>304680.12305523991</v>
      </c>
    </row>
    <row r="195" spans="1:25" x14ac:dyDescent="0.25">
      <c r="A195" t="s">
        <v>274</v>
      </c>
      <c r="B195">
        <v>35200</v>
      </c>
      <c r="C195" s="7">
        <v>453</v>
      </c>
      <c r="D195" s="7">
        <v>3182</v>
      </c>
      <c r="E195" s="14">
        <v>424994072</v>
      </c>
      <c r="F195" s="14">
        <f t="shared" si="39"/>
        <v>133561.93337523571</v>
      </c>
      <c r="G195" s="14">
        <f t="shared" si="40"/>
        <v>938.17675938189848</v>
      </c>
      <c r="H195" s="14">
        <v>208000</v>
      </c>
      <c r="I195" s="30">
        <f t="shared" ref="I195:I258" si="51">_xlfn.PERCENTRANK.INC(H$2:H$296,H195)</f>
        <v>0.55100000000000005</v>
      </c>
      <c r="J195" s="15">
        <v>5660968</v>
      </c>
      <c r="K195" s="16">
        <v>0.28000000000000003</v>
      </c>
      <c r="L195" s="14">
        <v>1585071</v>
      </c>
      <c r="M195" s="23">
        <f t="shared" si="41"/>
        <v>3.729630845298002</v>
      </c>
      <c r="N195" s="4">
        <v>997000</v>
      </c>
      <c r="O195" s="23">
        <f t="shared" si="42"/>
        <v>2.3459150743166131</v>
      </c>
      <c r="P195" s="4">
        <f t="shared" si="43"/>
        <v>2200.8830022075053</v>
      </c>
      <c r="Q195" s="14">
        <v>145382</v>
      </c>
      <c r="R195" s="23">
        <f t="shared" si="44"/>
        <v>0.40408492568338694</v>
      </c>
      <c r="S195" s="23">
        <f t="shared" si="45"/>
        <v>0</v>
      </c>
      <c r="T195" s="4">
        <f t="shared" si="46"/>
        <v>1172.720949227373</v>
      </c>
      <c r="U195" s="4">
        <f t="shared" si="47"/>
        <v>-465757.41</v>
      </c>
      <c r="V195" s="19">
        <v>384504</v>
      </c>
      <c r="W195" s="19">
        <f t="shared" si="48"/>
        <v>19282.468921248925</v>
      </c>
      <c r="X195" s="20">
        <f t="shared" si="49"/>
        <v>-207352.94107875106</v>
      </c>
      <c r="Y195" s="4">
        <f t="shared" si="50"/>
        <v>-379086.63907875109</v>
      </c>
    </row>
    <row r="196" spans="1:25" x14ac:dyDescent="0.25">
      <c r="A196" t="s">
        <v>287</v>
      </c>
      <c r="B196">
        <v>21303</v>
      </c>
      <c r="C196" s="7">
        <v>444</v>
      </c>
      <c r="D196" s="7">
        <v>4204</v>
      </c>
      <c r="E196" s="14">
        <v>657922644</v>
      </c>
      <c r="F196" s="14">
        <f t="shared" si="39"/>
        <v>156499.20171265461</v>
      </c>
      <c r="G196" s="14">
        <f t="shared" si="40"/>
        <v>1481.8077567567566</v>
      </c>
      <c r="H196" s="14">
        <v>151800</v>
      </c>
      <c r="I196" s="30">
        <f t="shared" si="51"/>
        <v>0.23100000000000001</v>
      </c>
      <c r="J196" s="15">
        <v>5460423</v>
      </c>
      <c r="K196" s="16">
        <v>0.33430000000000004</v>
      </c>
      <c r="L196" s="14">
        <v>1825419</v>
      </c>
      <c r="M196" s="23">
        <f t="shared" si="41"/>
        <v>2.7745191880035063</v>
      </c>
      <c r="N196" s="4">
        <v>925000</v>
      </c>
      <c r="O196" s="23">
        <f t="shared" si="42"/>
        <v>1.4059403615845147</v>
      </c>
      <c r="P196" s="4">
        <f t="shared" si="43"/>
        <v>2083.3333333333335</v>
      </c>
      <c r="Q196" s="14"/>
      <c r="R196" s="23">
        <f t="shared" si="44"/>
        <v>1.3440596384154853</v>
      </c>
      <c r="S196" s="23">
        <f t="shared" si="45"/>
        <v>0</v>
      </c>
      <c r="T196" s="4">
        <f t="shared" si="46"/>
        <v>1852.2596959459461</v>
      </c>
      <c r="U196" s="4">
        <f t="shared" si="47"/>
        <v>-102596.69499999996</v>
      </c>
      <c r="V196" s="19">
        <v>342429</v>
      </c>
      <c r="W196" s="19">
        <f t="shared" si="48"/>
        <v>0</v>
      </c>
      <c r="X196" s="20">
        <f t="shared" si="49"/>
        <v>239832.30500000005</v>
      </c>
      <c r="Y196" s="4">
        <f t="shared" si="50"/>
        <v>-644454.9659999999</v>
      </c>
    </row>
    <row r="197" spans="1:25" x14ac:dyDescent="0.25">
      <c r="A197" t="s">
        <v>122</v>
      </c>
      <c r="B197">
        <v>32362</v>
      </c>
      <c r="C197" s="7">
        <v>442</v>
      </c>
      <c r="D197" s="7">
        <v>4571</v>
      </c>
      <c r="E197" s="14">
        <v>558764970</v>
      </c>
      <c r="F197" s="14">
        <f t="shared" si="39"/>
        <v>122241.29730912273</v>
      </c>
      <c r="G197" s="14">
        <f t="shared" si="40"/>
        <v>1264.1741402714933</v>
      </c>
      <c r="H197" s="14">
        <v>49400</v>
      </c>
      <c r="I197" s="30">
        <f t="shared" si="51"/>
        <v>0</v>
      </c>
      <c r="J197" s="15">
        <v>5356789</v>
      </c>
      <c r="K197" s="16">
        <v>0.28000000000000003</v>
      </c>
      <c r="L197" s="14">
        <v>1499901</v>
      </c>
      <c r="M197" s="23">
        <f t="shared" si="41"/>
        <v>2.6843146591669838</v>
      </c>
      <c r="N197" s="4">
        <v>1580000</v>
      </c>
      <c r="O197" s="23">
        <f t="shared" si="42"/>
        <v>2.8276647335283025</v>
      </c>
      <c r="P197" s="4">
        <f t="shared" si="43"/>
        <v>3393.4411764705883</v>
      </c>
      <c r="Q197" s="14"/>
      <c r="R197" s="23">
        <f t="shared" si="44"/>
        <v>6.5685340833016248E-2</v>
      </c>
      <c r="S197" s="23">
        <f t="shared" si="45"/>
        <v>0</v>
      </c>
      <c r="T197" s="4">
        <f t="shared" si="46"/>
        <v>1580.2176753393667</v>
      </c>
      <c r="U197" s="4">
        <f t="shared" si="47"/>
        <v>-801444.78749999986</v>
      </c>
      <c r="V197" s="19">
        <v>368883</v>
      </c>
      <c r="W197" s="19">
        <f t="shared" si="48"/>
        <v>0</v>
      </c>
      <c r="X197" s="20">
        <f t="shared" si="49"/>
        <v>-432561.78749999986</v>
      </c>
      <c r="Y197" s="4">
        <f t="shared" si="50"/>
        <v>-469264.45499999996</v>
      </c>
    </row>
    <row r="198" spans="1:25" x14ac:dyDescent="0.25">
      <c r="A198" t="s">
        <v>56</v>
      </c>
      <c r="B198">
        <v>31330</v>
      </c>
      <c r="C198" s="7">
        <v>415</v>
      </c>
      <c r="D198" s="7">
        <v>3286</v>
      </c>
      <c r="E198" s="14">
        <v>307797041</v>
      </c>
      <c r="F198" s="14">
        <f t="shared" si="39"/>
        <v>93669.215155203899</v>
      </c>
      <c r="G198" s="14">
        <f t="shared" si="40"/>
        <v>741.6796168674698</v>
      </c>
      <c r="H198" s="14">
        <v>206300</v>
      </c>
      <c r="I198" s="30">
        <f t="shared" si="51"/>
        <v>0.53700000000000003</v>
      </c>
      <c r="J198" s="15">
        <v>5199959</v>
      </c>
      <c r="K198" s="16">
        <v>0.28000000000000003</v>
      </c>
      <c r="L198" s="14">
        <v>1455989</v>
      </c>
      <c r="M198" s="23">
        <f t="shared" si="41"/>
        <v>4.7303541166921095</v>
      </c>
      <c r="N198" s="4">
        <v>1276608</v>
      </c>
      <c r="O198" s="23">
        <f t="shared" si="42"/>
        <v>4.1475642386048799</v>
      </c>
      <c r="P198" s="4">
        <f t="shared" si="43"/>
        <v>3076.1638554216865</v>
      </c>
      <c r="Q198" s="14">
        <v>262859</v>
      </c>
      <c r="R198" s="23">
        <f t="shared" si="44"/>
        <v>-1.3975642386048799</v>
      </c>
      <c r="S198" s="23">
        <f t="shared" si="45"/>
        <v>0</v>
      </c>
      <c r="T198" s="4">
        <f t="shared" si="46"/>
        <v>927.09952108433743</v>
      </c>
      <c r="U198" s="4">
        <f t="shared" si="47"/>
        <v>-891861.69874999998</v>
      </c>
      <c r="V198" s="19">
        <v>1127289</v>
      </c>
      <c r="W198" s="19">
        <f t="shared" si="48"/>
        <v>119597.84765136491</v>
      </c>
      <c r="X198" s="20">
        <f t="shared" si="49"/>
        <v>92166.148901364941</v>
      </c>
      <c r="Y198" s="4">
        <f t="shared" si="50"/>
        <v>522332.28615136497</v>
      </c>
    </row>
    <row r="199" spans="1:25" x14ac:dyDescent="0.25">
      <c r="A199" t="s">
        <v>47</v>
      </c>
      <c r="B199">
        <v>29317</v>
      </c>
      <c r="C199" s="7">
        <v>413</v>
      </c>
      <c r="D199" s="7">
        <v>3216</v>
      </c>
      <c r="E199" s="14">
        <v>468553077</v>
      </c>
      <c r="F199" s="14">
        <f t="shared" si="39"/>
        <v>145694.36473880598</v>
      </c>
      <c r="G199" s="14">
        <f t="shared" si="40"/>
        <v>1134.5110823244552</v>
      </c>
      <c r="H199" s="14">
        <v>346800</v>
      </c>
      <c r="I199" s="30">
        <f t="shared" si="51"/>
        <v>0.92800000000000005</v>
      </c>
      <c r="J199" s="15">
        <v>4038195</v>
      </c>
      <c r="K199" s="16">
        <v>0.33150000000000002</v>
      </c>
      <c r="L199" s="14">
        <v>1338662</v>
      </c>
      <c r="M199" s="23">
        <f t="shared" si="41"/>
        <v>2.8570125044766277</v>
      </c>
      <c r="N199" s="4">
        <v>1435000</v>
      </c>
      <c r="O199" s="23">
        <f t="shared" si="42"/>
        <v>3.0626199473234919</v>
      </c>
      <c r="P199" s="4">
        <f t="shared" si="43"/>
        <v>3241.3123486682816</v>
      </c>
      <c r="Q199" s="14">
        <v>26242</v>
      </c>
      <c r="R199" s="23">
        <f t="shared" si="44"/>
        <v>-0.10701250447662769</v>
      </c>
      <c r="S199" s="23">
        <f t="shared" si="45"/>
        <v>0</v>
      </c>
      <c r="T199" s="4">
        <f t="shared" si="46"/>
        <v>1418.1388529055689</v>
      </c>
      <c r="U199" s="4">
        <f t="shared" si="47"/>
        <v>-752970.65375000017</v>
      </c>
      <c r="V199" s="19">
        <v>337496</v>
      </c>
      <c r="W199" s="19">
        <f t="shared" si="48"/>
        <v>0</v>
      </c>
      <c r="X199" s="20">
        <f t="shared" si="49"/>
        <v>-441716.65375000017</v>
      </c>
      <c r="Y199" s="4">
        <f t="shared" si="50"/>
        <v>-391575.61550000001</v>
      </c>
    </row>
    <row r="200" spans="1:25" x14ac:dyDescent="0.25">
      <c r="A200" t="s">
        <v>58</v>
      </c>
      <c r="B200">
        <v>7002</v>
      </c>
      <c r="C200" s="7">
        <v>394</v>
      </c>
      <c r="D200" s="7">
        <v>3783</v>
      </c>
      <c r="E200" s="14">
        <v>756838762</v>
      </c>
      <c r="F200" s="14">
        <f t="shared" si="39"/>
        <v>200063.11445942373</v>
      </c>
      <c r="G200" s="14">
        <f t="shared" si="40"/>
        <v>1920.9105634517769</v>
      </c>
      <c r="H200" s="14">
        <v>147000</v>
      </c>
      <c r="I200" s="30">
        <f t="shared" si="51"/>
        <v>0.20399999999999999</v>
      </c>
      <c r="J200" s="15">
        <v>4927536</v>
      </c>
      <c r="K200" s="16">
        <v>0.28000000000000003</v>
      </c>
      <c r="L200" s="14">
        <v>1379710</v>
      </c>
      <c r="M200" s="23">
        <f t="shared" si="41"/>
        <v>1.8229906675947973</v>
      </c>
      <c r="N200" s="4">
        <v>1460000</v>
      </c>
      <c r="O200" s="23">
        <f t="shared" si="42"/>
        <v>1.9290766716834729</v>
      </c>
      <c r="P200" s="4">
        <f t="shared" si="43"/>
        <v>3501.8020304568527</v>
      </c>
      <c r="Q200" s="14"/>
      <c r="R200" s="23">
        <f t="shared" si="44"/>
        <v>0.92700933240520267</v>
      </c>
      <c r="S200" s="23">
        <f t="shared" si="45"/>
        <v>0</v>
      </c>
      <c r="T200" s="4">
        <f t="shared" si="46"/>
        <v>2401.138204314721</v>
      </c>
      <c r="U200" s="4">
        <f t="shared" si="47"/>
        <v>-433661.54749999993</v>
      </c>
      <c r="V200" s="19">
        <v>408242</v>
      </c>
      <c r="W200" s="19">
        <f t="shared" si="48"/>
        <v>0</v>
      </c>
      <c r="X200" s="20">
        <f t="shared" si="49"/>
        <v>-25419.547499999928</v>
      </c>
      <c r="Y200" s="4">
        <f t="shared" si="50"/>
        <v>-727016.14300000016</v>
      </c>
    </row>
    <row r="201" spans="1:25" x14ac:dyDescent="0.25">
      <c r="A201" t="s">
        <v>154</v>
      </c>
      <c r="B201">
        <v>25155</v>
      </c>
      <c r="C201" s="7">
        <v>346</v>
      </c>
      <c r="D201" s="7">
        <v>2224</v>
      </c>
      <c r="E201" s="14">
        <v>275938531</v>
      </c>
      <c r="F201" s="14">
        <f t="shared" si="39"/>
        <v>124073.08048561151</v>
      </c>
      <c r="G201" s="14">
        <f t="shared" si="40"/>
        <v>797.51020520231214</v>
      </c>
      <c r="H201" s="14">
        <v>199300</v>
      </c>
      <c r="I201" s="30">
        <f t="shared" si="51"/>
        <v>0.496</v>
      </c>
      <c r="J201" s="15">
        <v>4597519</v>
      </c>
      <c r="K201" s="16">
        <v>0.28000000000000003</v>
      </c>
      <c r="L201" s="14">
        <v>1287305</v>
      </c>
      <c r="M201" s="23">
        <f t="shared" si="41"/>
        <v>4.6651875522233608</v>
      </c>
      <c r="N201" s="4">
        <v>715000</v>
      </c>
      <c r="O201" s="23">
        <f t="shared" si="42"/>
        <v>2.5911567964388418</v>
      </c>
      <c r="P201" s="4">
        <f t="shared" si="43"/>
        <v>2066.4739884393061</v>
      </c>
      <c r="Q201" s="14">
        <v>227350</v>
      </c>
      <c r="R201" s="23">
        <f t="shared" si="44"/>
        <v>0.15884320356115822</v>
      </c>
      <c r="S201" s="23">
        <f t="shared" si="45"/>
        <v>0</v>
      </c>
      <c r="T201" s="4">
        <f t="shared" si="46"/>
        <v>996.88775650289017</v>
      </c>
      <c r="U201" s="4">
        <f t="shared" si="47"/>
        <v>-370076.83625000005</v>
      </c>
      <c r="V201" s="19">
        <v>269577</v>
      </c>
      <c r="W201" s="19">
        <f t="shared" si="48"/>
        <v>75566.174852101845</v>
      </c>
      <c r="X201" s="20">
        <f t="shared" si="49"/>
        <v>-252283.66139789822</v>
      </c>
      <c r="Y201" s="4">
        <f t="shared" si="50"/>
        <v>-296114.62164789817</v>
      </c>
    </row>
    <row r="202" spans="1:25" x14ac:dyDescent="0.25">
      <c r="A202" t="s">
        <v>193</v>
      </c>
      <c r="B202">
        <v>12110</v>
      </c>
      <c r="C202" s="7">
        <v>345</v>
      </c>
      <c r="D202" s="7">
        <v>2126</v>
      </c>
      <c r="E202" s="14">
        <v>674111856</v>
      </c>
      <c r="F202" s="14">
        <f t="shared" si="39"/>
        <v>317079.89463781752</v>
      </c>
      <c r="G202" s="14">
        <f t="shared" si="40"/>
        <v>1953.9474086956523</v>
      </c>
      <c r="H202" s="14">
        <v>208300</v>
      </c>
      <c r="I202" s="30">
        <f t="shared" si="51"/>
        <v>0.55400000000000005</v>
      </c>
      <c r="J202" s="15">
        <v>4382966</v>
      </c>
      <c r="K202" s="16">
        <v>0.28000000000000003</v>
      </c>
      <c r="L202" s="14">
        <v>1227230</v>
      </c>
      <c r="M202" s="23">
        <f t="shared" si="41"/>
        <v>1.8205138940621153</v>
      </c>
      <c r="N202" s="4">
        <v>1080000</v>
      </c>
      <c r="O202" s="23">
        <f t="shared" si="42"/>
        <v>1.6021080038681297</v>
      </c>
      <c r="P202" s="4">
        <f t="shared" si="43"/>
        <v>3130.4347826086955</v>
      </c>
      <c r="Q202" s="14"/>
      <c r="R202" s="23">
        <f t="shared" si="44"/>
        <v>1.1478919961318703</v>
      </c>
      <c r="S202" s="23">
        <f t="shared" si="45"/>
        <v>0</v>
      </c>
      <c r="T202" s="4">
        <f t="shared" si="46"/>
        <v>2442.4342608695652</v>
      </c>
      <c r="U202" s="4">
        <f t="shared" si="47"/>
        <v>-237360.18000000008</v>
      </c>
      <c r="V202" s="19">
        <v>290667</v>
      </c>
      <c r="W202" s="19">
        <f t="shared" si="48"/>
        <v>0</v>
      </c>
      <c r="X202" s="20">
        <f t="shared" si="49"/>
        <v>53306.81999999992</v>
      </c>
      <c r="Y202" s="4">
        <f t="shared" si="50"/>
        <v>-720500.78399999999</v>
      </c>
    </row>
    <row r="203" spans="1:25" x14ac:dyDescent="0.25">
      <c r="A203" t="s">
        <v>212</v>
      </c>
      <c r="B203">
        <v>1160</v>
      </c>
      <c r="C203" s="7">
        <v>340</v>
      </c>
      <c r="D203" s="7">
        <v>2396</v>
      </c>
      <c r="E203" s="14">
        <v>364494005</v>
      </c>
      <c r="F203" s="14">
        <f t="shared" si="39"/>
        <v>152126.04549248746</v>
      </c>
      <c r="G203" s="14">
        <f t="shared" si="40"/>
        <v>1072.0411911764706</v>
      </c>
      <c r="H203" s="14">
        <v>132500</v>
      </c>
      <c r="I203" s="30">
        <f t="shared" si="51"/>
        <v>0.13600000000000001</v>
      </c>
      <c r="J203" s="15">
        <v>4276132</v>
      </c>
      <c r="K203" s="16">
        <v>0.32120000000000004</v>
      </c>
      <c r="L203" s="14">
        <v>1373494</v>
      </c>
      <c r="M203" s="23">
        <f t="shared" si="41"/>
        <v>3.7682210987256153</v>
      </c>
      <c r="N203" s="4">
        <v>1035215</v>
      </c>
      <c r="O203" s="23">
        <f t="shared" si="42"/>
        <v>2.8401427343091692</v>
      </c>
      <c r="P203" s="4">
        <f t="shared" si="43"/>
        <v>3044.75</v>
      </c>
      <c r="Q203" s="14">
        <v>48833</v>
      </c>
      <c r="R203" s="23">
        <f t="shared" si="44"/>
        <v>-9.0142734309169192E-2</v>
      </c>
      <c r="S203" s="23">
        <f t="shared" si="45"/>
        <v>0</v>
      </c>
      <c r="T203" s="4">
        <f t="shared" si="46"/>
        <v>1340.0514889705883</v>
      </c>
      <c r="U203" s="4">
        <f t="shared" si="47"/>
        <v>-579597.49375000002</v>
      </c>
      <c r="V203" s="19">
        <v>231860</v>
      </c>
      <c r="W203" s="19">
        <f t="shared" si="48"/>
        <v>0</v>
      </c>
      <c r="X203" s="20">
        <f t="shared" si="49"/>
        <v>-396570.49375000002</v>
      </c>
      <c r="Y203" s="4">
        <f t="shared" si="50"/>
        <v>-363714.00750000007</v>
      </c>
    </row>
    <row r="204" spans="1:25" x14ac:dyDescent="0.25">
      <c r="A204" t="s">
        <v>71</v>
      </c>
      <c r="B204">
        <v>4127</v>
      </c>
      <c r="C204" s="7">
        <v>337</v>
      </c>
      <c r="D204" s="7">
        <v>2328</v>
      </c>
      <c r="E204" s="14">
        <v>278597307</v>
      </c>
      <c r="F204" s="14">
        <f t="shared" si="39"/>
        <v>119672.38273195876</v>
      </c>
      <c r="G204" s="14">
        <f t="shared" si="40"/>
        <v>826.69824035608303</v>
      </c>
      <c r="H204" s="14">
        <v>192100</v>
      </c>
      <c r="I204" s="30">
        <f t="shared" si="51"/>
        <v>0.47199999999999998</v>
      </c>
      <c r="J204" s="15">
        <v>4593852</v>
      </c>
      <c r="K204" s="16">
        <v>0.28000000000000003</v>
      </c>
      <c r="L204" s="14">
        <v>1286279</v>
      </c>
      <c r="M204" s="23">
        <f t="shared" si="41"/>
        <v>4.6169828913672877</v>
      </c>
      <c r="N204" s="4">
        <v>670000</v>
      </c>
      <c r="O204" s="23">
        <f t="shared" si="42"/>
        <v>2.404904796872283</v>
      </c>
      <c r="P204" s="4">
        <f t="shared" si="43"/>
        <v>1988.13056379822</v>
      </c>
      <c r="Q204" s="14">
        <v>221781</v>
      </c>
      <c r="R204" s="23">
        <f t="shared" si="44"/>
        <v>0.34509520312771702</v>
      </c>
      <c r="S204" s="23">
        <f t="shared" si="45"/>
        <v>0</v>
      </c>
      <c r="T204" s="4">
        <f t="shared" si="46"/>
        <v>1033.3728004451038</v>
      </c>
      <c r="U204" s="4">
        <f t="shared" si="47"/>
        <v>-321753.36625000008</v>
      </c>
      <c r="V204" s="19">
        <v>485597</v>
      </c>
      <c r="W204" s="19">
        <f t="shared" si="48"/>
        <v>61305.120900024056</v>
      </c>
      <c r="X204" s="20">
        <f t="shared" si="49"/>
        <v>3367.7546500239696</v>
      </c>
      <c r="Y204" s="4">
        <f t="shared" si="50"/>
        <v>-92774.839599975967</v>
      </c>
    </row>
    <row r="205" spans="1:25" x14ac:dyDescent="0.25">
      <c r="A205" t="s">
        <v>196</v>
      </c>
      <c r="B205">
        <v>36402</v>
      </c>
      <c r="C205" s="7">
        <v>334</v>
      </c>
      <c r="D205" s="7">
        <v>1323</v>
      </c>
      <c r="E205" s="14">
        <v>357793038</v>
      </c>
      <c r="F205" s="14">
        <f t="shared" si="39"/>
        <v>270440.69387755101</v>
      </c>
      <c r="G205" s="14">
        <f t="shared" si="40"/>
        <v>1071.2366407185627</v>
      </c>
      <c r="H205" s="14">
        <v>305900</v>
      </c>
      <c r="I205" s="30">
        <f t="shared" si="51"/>
        <v>0.88700000000000001</v>
      </c>
      <c r="J205" s="15">
        <v>4623867</v>
      </c>
      <c r="K205" s="16">
        <v>0.28000000000000003</v>
      </c>
      <c r="L205" s="14">
        <v>1294683</v>
      </c>
      <c r="M205" s="23">
        <f t="shared" si="41"/>
        <v>3.618524852347742</v>
      </c>
      <c r="N205" s="4">
        <v>650000</v>
      </c>
      <c r="O205" s="23">
        <f t="shared" si="42"/>
        <v>1.8166926993140653</v>
      </c>
      <c r="P205" s="4">
        <f t="shared" si="43"/>
        <v>1946.1077844311374</v>
      </c>
      <c r="Q205" s="14">
        <v>100208</v>
      </c>
      <c r="R205" s="23">
        <f t="shared" si="44"/>
        <v>0.9333073006859347</v>
      </c>
      <c r="S205" s="23">
        <f t="shared" si="45"/>
        <v>0</v>
      </c>
      <c r="T205" s="4">
        <f t="shared" si="46"/>
        <v>1339.0458008982037</v>
      </c>
      <c r="U205" s="4">
        <f t="shared" si="47"/>
        <v>-202758.70249999993</v>
      </c>
      <c r="V205" s="19">
        <v>492796</v>
      </c>
      <c r="W205" s="19">
        <f t="shared" si="48"/>
        <v>0</v>
      </c>
      <c r="X205" s="20">
        <f t="shared" si="49"/>
        <v>189829.2975000001</v>
      </c>
      <c r="Y205" s="4">
        <f t="shared" si="50"/>
        <v>-144101.55699999997</v>
      </c>
    </row>
    <row r="206" spans="1:25" x14ac:dyDescent="0.25">
      <c r="A206" t="s">
        <v>291</v>
      </c>
      <c r="B206">
        <v>25160</v>
      </c>
      <c r="C206" s="7">
        <v>332</v>
      </c>
      <c r="D206" s="7">
        <v>2227</v>
      </c>
      <c r="E206" s="14">
        <v>265658639</v>
      </c>
      <c r="F206" s="14">
        <f t="shared" si="39"/>
        <v>119289.91423439606</v>
      </c>
      <c r="G206" s="14">
        <f t="shared" si="40"/>
        <v>800.17662349397597</v>
      </c>
      <c r="H206" s="14">
        <v>169200</v>
      </c>
      <c r="I206" s="30">
        <f t="shared" si="51"/>
        <v>0.34599999999999997</v>
      </c>
      <c r="J206" s="15">
        <v>4337092</v>
      </c>
      <c r="K206" s="16">
        <v>0.28000000000000003</v>
      </c>
      <c r="L206" s="14">
        <v>1214386</v>
      </c>
      <c r="M206" s="23">
        <f t="shared" si="41"/>
        <v>4.5712272131304568</v>
      </c>
      <c r="N206" s="4">
        <v>724500</v>
      </c>
      <c r="O206" s="23">
        <f t="shared" si="42"/>
        <v>2.7271840386112949</v>
      </c>
      <c r="P206" s="4">
        <f t="shared" si="43"/>
        <v>2182.2289156626507</v>
      </c>
      <c r="Q206" s="14">
        <v>201592</v>
      </c>
      <c r="R206" s="23">
        <f t="shared" si="44"/>
        <v>2.2815961388705119E-2</v>
      </c>
      <c r="S206" s="23">
        <f t="shared" si="45"/>
        <v>0</v>
      </c>
      <c r="T206" s="4">
        <f t="shared" si="46"/>
        <v>1000.22077936747</v>
      </c>
      <c r="U206" s="4">
        <f t="shared" si="47"/>
        <v>-392426.70125000004</v>
      </c>
      <c r="V206" s="19">
        <v>298380</v>
      </c>
      <c r="W206" s="19">
        <f t="shared" si="48"/>
        <v>71402.020371091901</v>
      </c>
      <c r="X206" s="20">
        <f t="shared" si="49"/>
        <v>-224236.68087890814</v>
      </c>
      <c r="Y206" s="4">
        <f t="shared" si="50"/>
        <v>-230297.93812890811</v>
      </c>
    </row>
    <row r="207" spans="1:25" x14ac:dyDescent="0.25">
      <c r="A207" t="s">
        <v>209</v>
      </c>
      <c r="B207">
        <v>10309</v>
      </c>
      <c r="C207" s="7">
        <v>329</v>
      </c>
      <c r="D207" s="7">
        <v>3370</v>
      </c>
      <c r="E207" s="14">
        <v>284189317</v>
      </c>
      <c r="F207" s="14">
        <f t="shared" si="39"/>
        <v>84329.174183976254</v>
      </c>
      <c r="G207" s="14">
        <f t="shared" si="40"/>
        <v>863.79731610942247</v>
      </c>
      <c r="H207" s="14">
        <v>150200</v>
      </c>
      <c r="I207" s="30">
        <f t="shared" si="51"/>
        <v>0.221</v>
      </c>
      <c r="J207" s="15">
        <v>4330439</v>
      </c>
      <c r="K207" s="16">
        <v>0.28000000000000003</v>
      </c>
      <c r="L207" s="14">
        <v>1212523</v>
      </c>
      <c r="M207" s="23">
        <f t="shared" si="41"/>
        <v>4.266603026460702</v>
      </c>
      <c r="N207" s="4">
        <v>499500</v>
      </c>
      <c r="O207" s="23">
        <f t="shared" si="42"/>
        <v>1.7576311638765787</v>
      </c>
      <c r="P207" s="4">
        <f t="shared" si="43"/>
        <v>1518.2370820668693</v>
      </c>
      <c r="Q207" s="14">
        <v>162542</v>
      </c>
      <c r="R207" s="23">
        <f t="shared" si="44"/>
        <v>0.99236883612342131</v>
      </c>
      <c r="S207" s="23">
        <f t="shared" si="45"/>
        <v>0</v>
      </c>
      <c r="T207" s="4">
        <f t="shared" si="46"/>
        <v>1079.7466451367782</v>
      </c>
      <c r="U207" s="4">
        <f t="shared" si="47"/>
        <v>-144263.35374999998</v>
      </c>
      <c r="V207" s="19">
        <v>374035</v>
      </c>
      <c r="W207" s="19">
        <f t="shared" si="48"/>
        <v>44592.811553732667</v>
      </c>
      <c r="X207" s="20">
        <f t="shared" si="49"/>
        <v>111822.45780373272</v>
      </c>
      <c r="Y207" s="4">
        <f t="shared" si="50"/>
        <v>-170198.16394626728</v>
      </c>
    </row>
    <row r="208" spans="1:25" x14ac:dyDescent="0.25">
      <c r="A208" t="s">
        <v>144</v>
      </c>
      <c r="B208">
        <v>21214</v>
      </c>
      <c r="C208" s="7">
        <v>313</v>
      </c>
      <c r="D208" s="7">
        <v>2802</v>
      </c>
      <c r="E208" s="14">
        <v>341403198</v>
      </c>
      <c r="F208" s="14">
        <f t="shared" si="39"/>
        <v>121842.68308351177</v>
      </c>
      <c r="G208" s="14">
        <f t="shared" si="40"/>
        <v>1090.7450415335463</v>
      </c>
      <c r="H208" s="14">
        <v>184700</v>
      </c>
      <c r="I208" s="30">
        <f t="shared" si="51"/>
        <v>0.438</v>
      </c>
      <c r="J208" s="15">
        <v>4124795</v>
      </c>
      <c r="K208" s="16">
        <v>0.28000000000000003</v>
      </c>
      <c r="L208" s="14">
        <v>1154943</v>
      </c>
      <c r="M208" s="23">
        <f t="shared" si="41"/>
        <v>3.3829296467222902</v>
      </c>
      <c r="N208" s="4">
        <v>805000</v>
      </c>
      <c r="O208" s="23">
        <f t="shared" si="42"/>
        <v>2.357915815422444</v>
      </c>
      <c r="P208" s="4">
        <f t="shared" si="43"/>
        <v>2571.8849840255593</v>
      </c>
      <c r="Q208" s="14">
        <v>62464</v>
      </c>
      <c r="R208" s="23">
        <f t="shared" si="44"/>
        <v>0.39208418457755601</v>
      </c>
      <c r="S208" s="23">
        <f t="shared" si="45"/>
        <v>0</v>
      </c>
      <c r="T208" s="4">
        <f t="shared" si="46"/>
        <v>1363.4313019169329</v>
      </c>
      <c r="U208" s="4">
        <f t="shared" si="47"/>
        <v>-378246.00250000012</v>
      </c>
      <c r="V208" s="19">
        <v>253117</v>
      </c>
      <c r="W208" s="19">
        <f t="shared" si="48"/>
        <v>0</v>
      </c>
      <c r="X208" s="20">
        <f t="shared" si="49"/>
        <v>-187593.00250000012</v>
      </c>
      <c r="Y208" s="4">
        <f t="shared" si="50"/>
        <v>-321451.79700000002</v>
      </c>
    </row>
    <row r="209" spans="1:25" x14ac:dyDescent="0.25">
      <c r="A209" t="s">
        <v>135</v>
      </c>
      <c r="B209">
        <v>14065</v>
      </c>
      <c r="C209" s="7">
        <v>305</v>
      </c>
      <c r="D209" s="7">
        <v>3024</v>
      </c>
      <c r="E209" s="14">
        <v>192334556</v>
      </c>
      <c r="F209" s="14">
        <f t="shared" si="39"/>
        <v>63602.697089947091</v>
      </c>
      <c r="G209" s="14">
        <f t="shared" si="40"/>
        <v>630.60510163934418</v>
      </c>
      <c r="H209" s="14">
        <v>242400</v>
      </c>
      <c r="I209" s="30">
        <f t="shared" si="51"/>
        <v>0.69299999999999995</v>
      </c>
      <c r="J209" s="15">
        <v>3399185</v>
      </c>
      <c r="K209" s="16">
        <v>0.28000000000000003</v>
      </c>
      <c r="L209" s="14">
        <v>951772</v>
      </c>
      <c r="M209" s="23">
        <f t="shared" si="41"/>
        <v>4.9485231348650629</v>
      </c>
      <c r="N209" s="4">
        <v>730000</v>
      </c>
      <c r="O209" s="23">
        <f t="shared" si="42"/>
        <v>3.7954698062681986</v>
      </c>
      <c r="P209" s="4">
        <f t="shared" si="43"/>
        <v>2393.4426229508199</v>
      </c>
      <c r="Q209" s="14">
        <v>395214</v>
      </c>
      <c r="R209" s="23">
        <f t="shared" si="44"/>
        <v>-1.0454698062681986</v>
      </c>
      <c r="S209" s="23">
        <f t="shared" si="45"/>
        <v>0</v>
      </c>
      <c r="T209" s="4">
        <f t="shared" si="46"/>
        <v>788.2563770491804</v>
      </c>
      <c r="U209" s="4">
        <f t="shared" si="47"/>
        <v>-489581.80499999999</v>
      </c>
      <c r="V209" s="19">
        <v>228323</v>
      </c>
      <c r="W209" s="19">
        <f t="shared" si="48"/>
        <v>130244.37226485854</v>
      </c>
      <c r="X209" s="20">
        <f t="shared" si="49"/>
        <v>-526228.43273514148</v>
      </c>
      <c r="Y209" s="4">
        <f t="shared" si="50"/>
        <v>-325148.46173514146</v>
      </c>
    </row>
    <row r="210" spans="1:25" x14ac:dyDescent="0.25">
      <c r="A210" t="s">
        <v>99</v>
      </c>
      <c r="B210">
        <v>23404</v>
      </c>
      <c r="C210" s="7">
        <v>298</v>
      </c>
      <c r="D210" s="7">
        <v>6180</v>
      </c>
      <c r="E210" s="14">
        <v>1071516262</v>
      </c>
      <c r="F210" s="14">
        <f t="shared" si="39"/>
        <v>173384.50841423948</v>
      </c>
      <c r="G210" s="14">
        <f t="shared" si="40"/>
        <v>3595.6921543624157</v>
      </c>
      <c r="H210" s="14">
        <v>171400</v>
      </c>
      <c r="I210" s="30">
        <f t="shared" si="51"/>
        <v>0.38</v>
      </c>
      <c r="J210" s="15">
        <v>4282482</v>
      </c>
      <c r="K210" s="16">
        <v>0.28000000000000003</v>
      </c>
      <c r="L210" s="14">
        <v>1199095</v>
      </c>
      <c r="M210" s="23">
        <f t="shared" si="41"/>
        <v>1.1190637440834286</v>
      </c>
      <c r="N210" s="4">
        <v>1741797</v>
      </c>
      <c r="O210" s="23">
        <f t="shared" si="42"/>
        <v>1.6255441580969678</v>
      </c>
      <c r="P210" s="4">
        <f t="shared" si="43"/>
        <v>4023.8087248322149</v>
      </c>
      <c r="Q210" s="14"/>
      <c r="R210" s="23">
        <f t="shared" si="44"/>
        <v>1.6309362559165714</v>
      </c>
      <c r="S210" s="23">
        <f t="shared" si="45"/>
        <v>0</v>
      </c>
      <c r="T210" s="4">
        <f t="shared" si="46"/>
        <v>4494.6151929530197</v>
      </c>
      <c r="U210" s="4">
        <f t="shared" si="47"/>
        <v>140300.32750000001</v>
      </c>
      <c r="V210" s="19">
        <v>261589</v>
      </c>
      <c r="W210" s="19">
        <f t="shared" si="48"/>
        <v>0</v>
      </c>
      <c r="X210" s="20">
        <f t="shared" si="49"/>
        <v>401889.32750000001</v>
      </c>
      <c r="Y210" s="4">
        <f t="shared" si="50"/>
        <v>-1345685.3930000002</v>
      </c>
    </row>
    <row r="211" spans="1:25" x14ac:dyDescent="0.25">
      <c r="A211" t="s">
        <v>188</v>
      </c>
      <c r="B211">
        <v>24122</v>
      </c>
      <c r="C211" s="7">
        <v>288</v>
      </c>
      <c r="D211" s="7">
        <v>1468</v>
      </c>
      <c r="E211" s="14">
        <v>215090649</v>
      </c>
      <c r="F211" s="14">
        <f t="shared" si="39"/>
        <v>146519.51566757495</v>
      </c>
      <c r="G211" s="14">
        <f t="shared" si="40"/>
        <v>746.84253124999998</v>
      </c>
      <c r="H211" s="14">
        <v>162700</v>
      </c>
      <c r="I211" s="30">
        <f t="shared" si="51"/>
        <v>0.30199999999999999</v>
      </c>
      <c r="J211" s="15">
        <v>4063014</v>
      </c>
      <c r="K211" s="16">
        <v>0.315</v>
      </c>
      <c r="L211" s="14">
        <v>1279849</v>
      </c>
      <c r="M211" s="23">
        <f t="shared" si="41"/>
        <v>5.9502772712355334</v>
      </c>
      <c r="N211" s="4">
        <v>664000</v>
      </c>
      <c r="O211" s="23">
        <f t="shared" si="42"/>
        <v>3.0870705123029314</v>
      </c>
      <c r="P211" s="4">
        <f t="shared" si="43"/>
        <v>2305.5555555555557</v>
      </c>
      <c r="Q211" s="14">
        <v>239869</v>
      </c>
      <c r="R211" s="23">
        <f t="shared" si="44"/>
        <v>-0.33707051230293139</v>
      </c>
      <c r="S211" s="23">
        <f t="shared" si="45"/>
        <v>0</v>
      </c>
      <c r="T211" s="4">
        <f t="shared" si="46"/>
        <v>933.55316406250006</v>
      </c>
      <c r="U211" s="4">
        <f t="shared" si="47"/>
        <v>-395136.68874999997</v>
      </c>
      <c r="V211" s="19">
        <v>220565</v>
      </c>
      <c r="W211" s="19">
        <f t="shared" si="48"/>
        <v>81139.375216489381</v>
      </c>
      <c r="X211" s="20">
        <f t="shared" si="49"/>
        <v>-333301.31353351061</v>
      </c>
      <c r="Y211" s="4">
        <f t="shared" si="50"/>
        <v>-260800.5982835106</v>
      </c>
    </row>
    <row r="212" spans="1:25" x14ac:dyDescent="0.25">
      <c r="A212" t="s">
        <v>51</v>
      </c>
      <c r="B212">
        <v>5313</v>
      </c>
      <c r="C212" s="7">
        <v>282</v>
      </c>
      <c r="D212" s="7">
        <v>2694</v>
      </c>
      <c r="E212" s="14">
        <v>327852861</v>
      </c>
      <c r="F212" s="14">
        <f t="shared" si="39"/>
        <v>121697.42427616926</v>
      </c>
      <c r="G212" s="14">
        <f t="shared" si="40"/>
        <v>1162.5987978723406</v>
      </c>
      <c r="H212" s="14">
        <v>213400</v>
      </c>
      <c r="I212" s="30">
        <f t="shared" si="51"/>
        <v>0.57099999999999995</v>
      </c>
      <c r="J212" s="15">
        <v>3643258</v>
      </c>
      <c r="K212" s="16">
        <v>0.28000000000000003</v>
      </c>
      <c r="L212" s="14">
        <v>1020112</v>
      </c>
      <c r="M212" s="23">
        <f t="shared" si="41"/>
        <v>3.1114933598215573</v>
      </c>
      <c r="N212" s="4">
        <v>520000</v>
      </c>
      <c r="O212" s="23">
        <f t="shared" si="42"/>
        <v>1.5860773592578166</v>
      </c>
      <c r="P212" s="4">
        <f t="shared" si="43"/>
        <v>1843.9716312056737</v>
      </c>
      <c r="Q212" s="14">
        <v>14755</v>
      </c>
      <c r="R212" s="23">
        <f t="shared" si="44"/>
        <v>1.1639226407421834</v>
      </c>
      <c r="S212" s="23">
        <f t="shared" si="45"/>
        <v>0</v>
      </c>
      <c r="T212" s="4">
        <f t="shared" si="46"/>
        <v>1453.2484973404255</v>
      </c>
      <c r="U212" s="4">
        <f t="shared" si="47"/>
        <v>-110183.92375</v>
      </c>
      <c r="V212" s="19">
        <v>273855</v>
      </c>
      <c r="W212" s="19">
        <f t="shared" si="48"/>
        <v>0</v>
      </c>
      <c r="X212" s="20">
        <f t="shared" si="49"/>
        <v>148916.07624999998</v>
      </c>
      <c r="Y212" s="4">
        <f t="shared" si="50"/>
        <v>-232679.29149999999</v>
      </c>
    </row>
    <row r="213" spans="1:25" x14ac:dyDescent="0.25">
      <c r="A213" t="s">
        <v>276</v>
      </c>
      <c r="B213">
        <v>36401</v>
      </c>
      <c r="C213" s="7">
        <v>278</v>
      </c>
      <c r="D213" s="7">
        <v>1561</v>
      </c>
      <c r="E213" s="14">
        <v>173769697</v>
      </c>
      <c r="F213" s="14">
        <f t="shared" si="39"/>
        <v>111319.47277386292</v>
      </c>
      <c r="G213" s="14">
        <f t="shared" si="40"/>
        <v>625.0708525179856</v>
      </c>
      <c r="H213" s="14">
        <v>165100</v>
      </c>
      <c r="I213" s="30">
        <f t="shared" si="51"/>
        <v>0.316</v>
      </c>
      <c r="J213" s="15">
        <v>3692742</v>
      </c>
      <c r="K213" s="16">
        <v>0.28000000000000003</v>
      </c>
      <c r="L213" s="14">
        <v>1033968</v>
      </c>
      <c r="M213" s="23">
        <f t="shared" si="41"/>
        <v>5.9502204230695064</v>
      </c>
      <c r="N213" s="4">
        <v>559000</v>
      </c>
      <c r="O213" s="23">
        <f t="shared" si="42"/>
        <v>3.2169015061354456</v>
      </c>
      <c r="P213" s="4">
        <f t="shared" si="43"/>
        <v>2010.7913669064749</v>
      </c>
      <c r="Q213" s="14">
        <v>229725</v>
      </c>
      <c r="R213" s="23">
        <f t="shared" si="44"/>
        <v>-0.46690150613544557</v>
      </c>
      <c r="S213" s="23">
        <f t="shared" si="45"/>
        <v>0</v>
      </c>
      <c r="T213" s="4">
        <f t="shared" si="46"/>
        <v>781.33856564748203</v>
      </c>
      <c r="U213" s="4">
        <f t="shared" si="47"/>
        <v>-341787.87874999997</v>
      </c>
      <c r="V213" s="19">
        <v>341357</v>
      </c>
      <c r="W213" s="19">
        <f t="shared" si="48"/>
        <v>120637.69415862515</v>
      </c>
      <c r="X213" s="20">
        <f t="shared" si="49"/>
        <v>-109518.18459137483</v>
      </c>
      <c r="Y213" s="4">
        <f t="shared" si="50"/>
        <v>-28384.851341374815</v>
      </c>
    </row>
    <row r="214" spans="1:25" x14ac:dyDescent="0.25">
      <c r="A214" t="s">
        <v>190</v>
      </c>
      <c r="B214">
        <v>21301</v>
      </c>
      <c r="C214" s="7">
        <v>276</v>
      </c>
      <c r="D214" s="7">
        <v>1734</v>
      </c>
      <c r="E214" s="14">
        <v>216293463</v>
      </c>
      <c r="F214" s="14">
        <f t="shared" si="39"/>
        <v>124736.71453287198</v>
      </c>
      <c r="G214" s="14">
        <f t="shared" si="40"/>
        <v>783.67196739130429</v>
      </c>
      <c r="H214" s="14">
        <v>166700</v>
      </c>
      <c r="I214" s="30">
        <f t="shared" si="51"/>
        <v>0.33600000000000002</v>
      </c>
      <c r="J214" s="15">
        <v>3955120</v>
      </c>
      <c r="K214" s="16">
        <v>0.28000000000000003</v>
      </c>
      <c r="L214" s="14">
        <v>1107434</v>
      </c>
      <c r="M214" s="23">
        <f t="shared" si="41"/>
        <v>5.1200530272151594</v>
      </c>
      <c r="N214" s="4">
        <v>480000</v>
      </c>
      <c r="O214" s="23">
        <f t="shared" si="42"/>
        <v>2.2192071519054646</v>
      </c>
      <c r="P214" s="4">
        <f t="shared" si="43"/>
        <v>1739.1304347826087</v>
      </c>
      <c r="Q214" s="14">
        <v>225995</v>
      </c>
      <c r="R214" s="23">
        <f t="shared" si="44"/>
        <v>0.53079284809453542</v>
      </c>
      <c r="S214" s="23">
        <f t="shared" si="45"/>
        <v>0</v>
      </c>
      <c r="T214" s="4">
        <f t="shared" si="46"/>
        <v>979.58995923913039</v>
      </c>
      <c r="U214" s="4">
        <f t="shared" si="47"/>
        <v>-209633.17124999996</v>
      </c>
      <c r="V214" s="19">
        <v>204740</v>
      </c>
      <c r="W214" s="19">
        <f t="shared" si="48"/>
        <v>65052.412447052331</v>
      </c>
      <c r="X214" s="20">
        <f t="shared" si="49"/>
        <v>-165835.75880294762</v>
      </c>
      <c r="Y214" s="4">
        <f t="shared" si="50"/>
        <v>-280642.78205294762</v>
      </c>
    </row>
    <row r="215" spans="1:25" x14ac:dyDescent="0.25">
      <c r="A215" t="s">
        <v>290</v>
      </c>
      <c r="B215">
        <v>22200</v>
      </c>
      <c r="C215" s="7">
        <v>276</v>
      </c>
      <c r="D215" s="7">
        <v>1347</v>
      </c>
      <c r="E215" s="14">
        <v>199825699</v>
      </c>
      <c r="F215" s="14">
        <f t="shared" si="39"/>
        <v>148348.70007423905</v>
      </c>
      <c r="G215" s="14">
        <f t="shared" si="40"/>
        <v>724.00615579710143</v>
      </c>
      <c r="H215" s="14">
        <v>142900</v>
      </c>
      <c r="I215" s="30">
        <f t="shared" si="51"/>
        <v>0.19</v>
      </c>
      <c r="J215" s="15">
        <v>3644639</v>
      </c>
      <c r="K215" s="16">
        <v>0.28000000000000003</v>
      </c>
      <c r="L215" s="14">
        <v>1020499</v>
      </c>
      <c r="M215" s="23">
        <f t="shared" si="41"/>
        <v>5.1069457287373226</v>
      </c>
      <c r="N215" s="4">
        <v>695000</v>
      </c>
      <c r="O215" s="23">
        <f t="shared" si="42"/>
        <v>3.4780311215125539</v>
      </c>
      <c r="P215" s="4">
        <f t="shared" si="43"/>
        <v>2518.1159420289855</v>
      </c>
      <c r="Q215" s="14">
        <v>169843</v>
      </c>
      <c r="R215" s="23">
        <f t="shared" si="44"/>
        <v>-0.72803112151255389</v>
      </c>
      <c r="S215" s="23">
        <f t="shared" si="45"/>
        <v>0</v>
      </c>
      <c r="T215" s="4">
        <f t="shared" si="46"/>
        <v>905.00769474637684</v>
      </c>
      <c r="U215" s="4">
        <f t="shared" si="47"/>
        <v>-445217.87624999997</v>
      </c>
      <c r="V215" s="19">
        <v>255622</v>
      </c>
      <c r="W215" s="19">
        <f t="shared" si="48"/>
        <v>85637.117447052311</v>
      </c>
      <c r="X215" s="20">
        <f t="shared" si="49"/>
        <v>-273801.75880294765</v>
      </c>
      <c r="Y215" s="4">
        <f t="shared" si="50"/>
        <v>-128322.43105294762</v>
      </c>
    </row>
    <row r="216" spans="1:25" x14ac:dyDescent="0.25">
      <c r="A216" t="s">
        <v>282</v>
      </c>
      <c r="B216">
        <v>9209</v>
      </c>
      <c r="C216" s="7">
        <v>271</v>
      </c>
      <c r="D216" s="7">
        <v>1710</v>
      </c>
      <c r="E216" s="14">
        <v>200829140</v>
      </c>
      <c r="F216" s="14">
        <f t="shared" si="39"/>
        <v>117443.94152046784</v>
      </c>
      <c r="G216" s="14">
        <f t="shared" si="40"/>
        <v>741.06693726937272</v>
      </c>
      <c r="H216" s="14">
        <v>154100</v>
      </c>
      <c r="I216" s="30">
        <f t="shared" si="51"/>
        <v>0.24099999999999999</v>
      </c>
      <c r="J216" s="15">
        <v>3551472</v>
      </c>
      <c r="K216" s="16">
        <v>0.36000000000000004</v>
      </c>
      <c r="L216" s="14">
        <v>1278530</v>
      </c>
      <c r="M216" s="23">
        <f t="shared" si="41"/>
        <v>6.3662574066691713</v>
      </c>
      <c r="N216" s="4">
        <v>800000</v>
      </c>
      <c r="O216" s="23">
        <f t="shared" si="42"/>
        <v>3.9834856634848905</v>
      </c>
      <c r="P216" s="4">
        <f t="shared" si="43"/>
        <v>2952.0295202952029</v>
      </c>
      <c r="Q216" s="14">
        <v>132927</v>
      </c>
      <c r="R216" s="23">
        <f t="shared" si="44"/>
        <v>-1.2334856634848905</v>
      </c>
      <c r="S216" s="23">
        <f t="shared" si="45"/>
        <v>0</v>
      </c>
      <c r="T216" s="4">
        <f t="shared" si="46"/>
        <v>926.33367158671581</v>
      </c>
      <c r="U216" s="4">
        <f t="shared" si="47"/>
        <v>-548963.57499999995</v>
      </c>
      <c r="V216" s="19">
        <v>364182</v>
      </c>
      <c r="W216" s="19">
        <f t="shared" si="48"/>
        <v>78306.380668120197</v>
      </c>
      <c r="X216" s="20">
        <f t="shared" si="49"/>
        <v>-239402.19433187976</v>
      </c>
      <c r="Y216" s="4">
        <f t="shared" si="50"/>
        <v>8317.6706681202049</v>
      </c>
    </row>
    <row r="217" spans="1:25" x14ac:dyDescent="0.25">
      <c r="A217" t="s">
        <v>224</v>
      </c>
      <c r="B217">
        <v>26070</v>
      </c>
      <c r="C217" s="7">
        <v>244</v>
      </c>
      <c r="D217" s="7">
        <v>2272</v>
      </c>
      <c r="E217" s="14">
        <v>289733589</v>
      </c>
      <c r="F217" s="14">
        <f t="shared" si="39"/>
        <v>127523.58670774648</v>
      </c>
      <c r="G217" s="14">
        <f t="shared" si="40"/>
        <v>1187.4327418032788</v>
      </c>
      <c r="H217" s="14">
        <v>162500</v>
      </c>
      <c r="I217" s="30">
        <f t="shared" si="51"/>
        <v>0.29199999999999998</v>
      </c>
      <c r="J217" s="15">
        <v>3864684</v>
      </c>
      <c r="K217" s="16">
        <v>0.29470000000000002</v>
      </c>
      <c r="L217" s="14">
        <v>1138922</v>
      </c>
      <c r="M217" s="23">
        <f t="shared" si="41"/>
        <v>3.9309284226621024</v>
      </c>
      <c r="N217" s="4">
        <v>563000</v>
      </c>
      <c r="O217" s="23">
        <f t="shared" si="42"/>
        <v>1.9431644150861638</v>
      </c>
      <c r="P217" s="4">
        <f t="shared" si="43"/>
        <v>2307.377049180328</v>
      </c>
      <c r="Q217" s="14">
        <v>101721</v>
      </c>
      <c r="R217" s="23">
        <f t="shared" si="44"/>
        <v>0.80683558491383622</v>
      </c>
      <c r="S217" s="23">
        <f t="shared" si="45"/>
        <v>0</v>
      </c>
      <c r="T217" s="4">
        <f t="shared" si="46"/>
        <v>1484.2909272540985</v>
      </c>
      <c r="U217" s="4">
        <f t="shared" si="47"/>
        <v>-200833.01374999998</v>
      </c>
      <c r="V217" s="19">
        <v>257381</v>
      </c>
      <c r="W217" s="19">
        <f t="shared" si="48"/>
        <v>0</v>
      </c>
      <c r="X217" s="20">
        <f t="shared" si="49"/>
        <v>-45173.013749999984</v>
      </c>
      <c r="Y217" s="4">
        <f t="shared" si="50"/>
        <v>-278940.3835</v>
      </c>
    </row>
    <row r="218" spans="1:25" x14ac:dyDescent="0.25">
      <c r="A218" t="s">
        <v>127</v>
      </c>
      <c r="B218">
        <v>20406</v>
      </c>
      <c r="C218" s="7">
        <v>237</v>
      </c>
      <c r="D218" s="7">
        <v>2936</v>
      </c>
      <c r="E218" s="14">
        <v>323506085</v>
      </c>
      <c r="F218" s="14">
        <f t="shared" si="39"/>
        <v>110185.99625340599</v>
      </c>
      <c r="G218" s="14">
        <f t="shared" si="40"/>
        <v>1365.0045780590717</v>
      </c>
      <c r="H218" s="14">
        <v>489600</v>
      </c>
      <c r="I218" s="30">
        <f t="shared" si="51"/>
        <v>0.98199999999999998</v>
      </c>
      <c r="J218" s="15">
        <v>3837031</v>
      </c>
      <c r="K218" s="16">
        <v>0.28000000000000003</v>
      </c>
      <c r="L218" s="14">
        <v>1074369</v>
      </c>
      <c r="M218" s="23">
        <f t="shared" si="41"/>
        <v>3.3210163573893827</v>
      </c>
      <c r="N218" s="4">
        <v>744000</v>
      </c>
      <c r="O218" s="23">
        <f t="shared" si="42"/>
        <v>2.2998021814643765</v>
      </c>
      <c r="P218" s="4">
        <f t="shared" si="43"/>
        <v>3139.2405063291139</v>
      </c>
      <c r="Q218" s="14">
        <v>47546</v>
      </c>
      <c r="R218" s="23">
        <f t="shared" si="44"/>
        <v>0.45019781853562346</v>
      </c>
      <c r="S218" s="23">
        <f t="shared" si="45"/>
        <v>0</v>
      </c>
      <c r="T218" s="4">
        <f t="shared" si="46"/>
        <v>1706.2557225738396</v>
      </c>
      <c r="U218" s="4">
        <f t="shared" si="47"/>
        <v>-339617.39374999999</v>
      </c>
      <c r="V218" s="19">
        <v>215448</v>
      </c>
      <c r="W218" s="19">
        <f t="shared" si="48"/>
        <v>0</v>
      </c>
      <c r="X218" s="20">
        <f t="shared" si="49"/>
        <v>-171715.39374999999</v>
      </c>
      <c r="Y218" s="4">
        <f t="shared" si="50"/>
        <v>-317357.12749999994</v>
      </c>
    </row>
    <row r="219" spans="1:25" x14ac:dyDescent="0.25">
      <c r="A219" t="s">
        <v>54</v>
      </c>
      <c r="B219">
        <v>26059</v>
      </c>
      <c r="C219" s="7">
        <v>237</v>
      </c>
      <c r="D219" s="7">
        <v>2025</v>
      </c>
      <c r="E219" s="14">
        <v>348977129</v>
      </c>
      <c r="F219" s="14">
        <f t="shared" si="39"/>
        <v>172334.38469135802</v>
      </c>
      <c r="G219" s="14">
        <f t="shared" si="40"/>
        <v>1472.4773375527425</v>
      </c>
      <c r="H219" s="14">
        <v>169300</v>
      </c>
      <c r="I219" s="30">
        <f t="shared" si="51"/>
        <v>0.35</v>
      </c>
      <c r="J219" s="15">
        <v>3578366</v>
      </c>
      <c r="K219" s="16">
        <v>0.28000000000000003</v>
      </c>
      <c r="L219" s="14">
        <v>1001942</v>
      </c>
      <c r="M219" s="23">
        <f t="shared" si="41"/>
        <v>2.8710821332936121</v>
      </c>
      <c r="N219" s="4">
        <v>393000</v>
      </c>
      <c r="O219" s="23">
        <f t="shared" si="42"/>
        <v>1.1261482983889182</v>
      </c>
      <c r="P219" s="4">
        <f t="shared" si="43"/>
        <v>1658.2278481012659</v>
      </c>
      <c r="Q219" s="14"/>
      <c r="R219" s="23">
        <f t="shared" si="44"/>
        <v>1.5</v>
      </c>
      <c r="S219" s="23">
        <f t="shared" si="45"/>
        <v>0.12385170161108183</v>
      </c>
      <c r="T219" s="4">
        <f t="shared" si="46"/>
        <v>1658.2278481012659</v>
      </c>
      <c r="U219" s="4">
        <f t="shared" si="47"/>
        <v>0</v>
      </c>
      <c r="V219" s="19">
        <v>220751</v>
      </c>
      <c r="W219" s="19">
        <f t="shared" si="48"/>
        <v>0</v>
      </c>
      <c r="X219" s="20">
        <f t="shared" si="49"/>
        <v>220751</v>
      </c>
      <c r="Y219" s="4">
        <f t="shared" si="50"/>
        <v>-302714.69349999999</v>
      </c>
    </row>
    <row r="220" spans="1:25" x14ac:dyDescent="0.25">
      <c r="A220" t="s">
        <v>126</v>
      </c>
      <c r="B220">
        <v>28144</v>
      </c>
      <c r="C220" s="7">
        <v>230</v>
      </c>
      <c r="D220" s="7">
        <v>2580</v>
      </c>
      <c r="E220" s="14">
        <v>1307662791</v>
      </c>
      <c r="F220" s="14">
        <f t="shared" si="39"/>
        <v>506846.04302325583</v>
      </c>
      <c r="G220" s="14">
        <f t="shared" si="40"/>
        <v>5685.4903956521739</v>
      </c>
      <c r="H220" s="14">
        <v>216900</v>
      </c>
      <c r="I220" s="30">
        <f t="shared" si="51"/>
        <v>0.60499999999999998</v>
      </c>
      <c r="J220" s="15">
        <v>3455908</v>
      </c>
      <c r="K220" s="16">
        <v>0.28000000000000003</v>
      </c>
      <c r="L220" s="14">
        <v>967654</v>
      </c>
      <c r="M220" s="23">
        <f t="shared" si="41"/>
        <v>0.73998740857343859</v>
      </c>
      <c r="N220" s="4">
        <v>922917</v>
      </c>
      <c r="O220" s="23">
        <f t="shared" si="42"/>
        <v>0.70577598930854635</v>
      </c>
      <c r="P220" s="4">
        <f t="shared" si="43"/>
        <v>4012.6826086956517</v>
      </c>
      <c r="Q220" s="14"/>
      <c r="R220" s="23">
        <f t="shared" si="44"/>
        <v>1.5</v>
      </c>
      <c r="S220" s="23">
        <f t="shared" si="45"/>
        <v>0.54422401069145365</v>
      </c>
      <c r="T220" s="4">
        <f t="shared" si="46"/>
        <v>4012.6826086956517</v>
      </c>
      <c r="U220" s="4">
        <f t="shared" si="47"/>
        <v>0</v>
      </c>
      <c r="V220" s="19">
        <v>208699</v>
      </c>
      <c r="W220" s="19">
        <f t="shared" si="48"/>
        <v>0</v>
      </c>
      <c r="X220" s="20">
        <f t="shared" si="49"/>
        <v>208699</v>
      </c>
      <c r="Y220" s="4">
        <f t="shared" si="50"/>
        <v>-1752795.1865000001</v>
      </c>
    </row>
    <row r="221" spans="1:25" x14ac:dyDescent="0.25">
      <c r="A221" t="s">
        <v>172</v>
      </c>
      <c r="B221">
        <v>22105</v>
      </c>
      <c r="C221" s="7">
        <v>226</v>
      </c>
      <c r="D221" s="7">
        <v>1517</v>
      </c>
      <c r="E221" s="14">
        <v>256723355</v>
      </c>
      <c r="F221" s="14">
        <f t="shared" si="39"/>
        <v>169230.95253790377</v>
      </c>
      <c r="G221" s="14">
        <f t="shared" si="40"/>
        <v>1135.9440486725664</v>
      </c>
      <c r="H221" s="14">
        <v>153000</v>
      </c>
      <c r="I221" s="30">
        <f t="shared" si="51"/>
        <v>0.23799999999999999</v>
      </c>
      <c r="J221" s="15">
        <v>3455960</v>
      </c>
      <c r="K221" s="16">
        <v>0.37670000000000003</v>
      </c>
      <c r="L221" s="14">
        <v>1301860</v>
      </c>
      <c r="M221" s="23">
        <f t="shared" si="41"/>
        <v>5.0710618050313343</v>
      </c>
      <c r="N221" s="4">
        <v>698000</v>
      </c>
      <c r="O221" s="23">
        <f t="shared" si="42"/>
        <v>2.7188800177529622</v>
      </c>
      <c r="P221" s="4">
        <f t="shared" si="43"/>
        <v>3088.4955752212391</v>
      </c>
      <c r="Q221" s="14">
        <v>96528</v>
      </c>
      <c r="R221" s="23">
        <f t="shared" si="44"/>
        <v>3.1119982247037825E-2</v>
      </c>
      <c r="S221" s="23">
        <f t="shared" si="45"/>
        <v>0</v>
      </c>
      <c r="T221" s="4">
        <f t="shared" si="46"/>
        <v>1419.9300608407079</v>
      </c>
      <c r="U221" s="4">
        <f t="shared" si="47"/>
        <v>-377095.80625000002</v>
      </c>
      <c r="V221" s="19">
        <v>202394</v>
      </c>
      <c r="W221" s="19">
        <f t="shared" si="48"/>
        <v>0</v>
      </c>
      <c r="X221" s="20">
        <f t="shared" si="49"/>
        <v>-271229.80625000002</v>
      </c>
      <c r="Y221" s="4">
        <f t="shared" si="50"/>
        <v>-279219.03250000003</v>
      </c>
    </row>
    <row r="222" spans="1:25" x14ac:dyDescent="0.25">
      <c r="A222" t="s">
        <v>91</v>
      </c>
      <c r="B222">
        <v>23054</v>
      </c>
      <c r="C222" s="7">
        <v>223</v>
      </c>
      <c r="D222" s="7">
        <v>2696</v>
      </c>
      <c r="E222" s="14">
        <v>666179560</v>
      </c>
      <c r="F222" s="14">
        <f t="shared" si="39"/>
        <v>247099.24332344215</v>
      </c>
      <c r="G222" s="14">
        <f t="shared" si="40"/>
        <v>2987.3522869955159</v>
      </c>
      <c r="H222" s="14">
        <v>278200</v>
      </c>
      <c r="I222" s="30">
        <f t="shared" si="51"/>
        <v>0.79200000000000004</v>
      </c>
      <c r="J222" s="15">
        <v>2109941</v>
      </c>
      <c r="K222" s="16">
        <v>0.28000000000000003</v>
      </c>
      <c r="L222" s="14">
        <v>590783</v>
      </c>
      <c r="M222" s="23">
        <f t="shared" si="41"/>
        <v>0.88682246570279033</v>
      </c>
      <c r="N222" s="4">
        <v>708143</v>
      </c>
      <c r="O222" s="23">
        <f t="shared" si="42"/>
        <v>1.0629911851393339</v>
      </c>
      <c r="P222" s="4">
        <f t="shared" si="43"/>
        <v>2649.2511210762332</v>
      </c>
      <c r="Q222" s="14"/>
      <c r="R222" s="23">
        <f t="shared" si="44"/>
        <v>1.6761687194365436</v>
      </c>
      <c r="S222" s="23">
        <f t="shared" si="45"/>
        <v>0.18700881486066612</v>
      </c>
      <c r="T222" s="4">
        <f t="shared" si="46"/>
        <v>3175.5291479820626</v>
      </c>
      <c r="U222" s="4">
        <f t="shared" si="47"/>
        <v>117360.00000000003</v>
      </c>
      <c r="V222" s="19">
        <v>131808</v>
      </c>
      <c r="W222" s="19">
        <f t="shared" si="48"/>
        <v>0</v>
      </c>
      <c r="X222" s="20">
        <f t="shared" si="49"/>
        <v>249168.00000000003</v>
      </c>
      <c r="Y222" s="4">
        <f t="shared" si="50"/>
        <v>-867461.34000000008</v>
      </c>
    </row>
    <row r="223" spans="1:25" x14ac:dyDescent="0.25">
      <c r="A223" t="s">
        <v>261</v>
      </c>
      <c r="B223">
        <v>36300</v>
      </c>
      <c r="C223" s="7">
        <v>223</v>
      </c>
      <c r="D223" s="7">
        <v>1148</v>
      </c>
      <c r="E223" s="14">
        <v>228202024</v>
      </c>
      <c r="F223" s="14">
        <f t="shared" si="39"/>
        <v>198782.25087108015</v>
      </c>
      <c r="G223" s="14">
        <f t="shared" si="40"/>
        <v>1023.327461883408</v>
      </c>
      <c r="H223" s="14">
        <v>250000</v>
      </c>
      <c r="I223" s="30">
        <f t="shared" si="51"/>
        <v>0.73099999999999998</v>
      </c>
      <c r="J223" s="15">
        <v>3325638</v>
      </c>
      <c r="K223" s="16">
        <v>0.28000000000000003</v>
      </c>
      <c r="L223" s="14">
        <v>931179</v>
      </c>
      <c r="M223" s="23">
        <f t="shared" si="41"/>
        <v>4.0805028092125948</v>
      </c>
      <c r="N223" s="4">
        <v>688031</v>
      </c>
      <c r="O223" s="23">
        <f t="shared" si="42"/>
        <v>3.0150083156142382</v>
      </c>
      <c r="P223" s="4">
        <f t="shared" si="43"/>
        <v>3085.3408071748877</v>
      </c>
      <c r="Q223" s="14">
        <v>117958</v>
      </c>
      <c r="R223" s="23">
        <f t="shared" si="44"/>
        <v>-0.26500831561423821</v>
      </c>
      <c r="S223" s="23">
        <f t="shared" si="45"/>
        <v>0</v>
      </c>
      <c r="T223" s="4">
        <f t="shared" si="46"/>
        <v>1279.1593273542603</v>
      </c>
      <c r="U223" s="4">
        <f t="shared" si="47"/>
        <v>-402778.46999999991</v>
      </c>
      <c r="V223" s="19">
        <v>245482</v>
      </c>
      <c r="W223" s="19">
        <f t="shared" si="48"/>
        <v>0</v>
      </c>
      <c r="X223" s="20">
        <f t="shared" si="49"/>
        <v>-275254.46999999991</v>
      </c>
      <c r="Y223" s="4">
        <f t="shared" si="50"/>
        <v>-214779.03599999996</v>
      </c>
    </row>
    <row r="224" spans="1:25" x14ac:dyDescent="0.25">
      <c r="A224" t="s">
        <v>263</v>
      </c>
      <c r="B224">
        <v>20400</v>
      </c>
      <c r="C224" s="7">
        <v>218</v>
      </c>
      <c r="D224" s="7">
        <v>1048</v>
      </c>
      <c r="E224" s="14">
        <v>155223198</v>
      </c>
      <c r="F224" s="14">
        <f t="shared" si="39"/>
        <v>148113.73854961831</v>
      </c>
      <c r="G224" s="14">
        <f t="shared" si="40"/>
        <v>712.03301834862384</v>
      </c>
      <c r="H224" s="14">
        <v>296200</v>
      </c>
      <c r="I224" s="30">
        <f t="shared" si="51"/>
        <v>0.85699999999999998</v>
      </c>
      <c r="J224" s="15">
        <v>2880966</v>
      </c>
      <c r="K224" s="16">
        <v>0.28000000000000003</v>
      </c>
      <c r="L224" s="14">
        <v>806670</v>
      </c>
      <c r="M224" s="23">
        <f t="shared" si="41"/>
        <v>5.1968391992542253</v>
      </c>
      <c r="N224" s="4">
        <v>412000</v>
      </c>
      <c r="O224" s="23">
        <f t="shared" si="42"/>
        <v>2.6542424412619048</v>
      </c>
      <c r="P224" s="4">
        <f t="shared" si="43"/>
        <v>1889.9082568807339</v>
      </c>
      <c r="Q224" s="14">
        <v>167672</v>
      </c>
      <c r="R224" s="23">
        <f t="shared" si="44"/>
        <v>9.5757558738095216E-2</v>
      </c>
      <c r="S224" s="23">
        <f t="shared" si="45"/>
        <v>0</v>
      </c>
      <c r="T224" s="4">
        <f t="shared" si="46"/>
        <v>890.04127293577983</v>
      </c>
      <c r="U224" s="4">
        <f t="shared" si="47"/>
        <v>-217971.00250000003</v>
      </c>
      <c r="V224" s="19">
        <v>250888</v>
      </c>
      <c r="W224" s="19">
        <f t="shared" si="48"/>
        <v>70903.591561439855</v>
      </c>
      <c r="X224" s="20">
        <f t="shared" si="49"/>
        <v>-63851.410938560177</v>
      </c>
      <c r="Y224" s="4">
        <f t="shared" si="50"/>
        <v>-78715.205438560166</v>
      </c>
    </row>
    <row r="225" spans="1:25" x14ac:dyDescent="0.25">
      <c r="A225" t="s">
        <v>165</v>
      </c>
      <c r="B225">
        <v>33211</v>
      </c>
      <c r="C225" s="7">
        <v>216</v>
      </c>
      <c r="D225" s="7">
        <v>1517</v>
      </c>
      <c r="E225" s="14">
        <v>210111297</v>
      </c>
      <c r="F225" s="14">
        <f t="shared" si="39"/>
        <v>138504.48055372445</v>
      </c>
      <c r="G225" s="14">
        <f t="shared" si="40"/>
        <v>972.73748611111114</v>
      </c>
      <c r="H225" s="14">
        <v>233200</v>
      </c>
      <c r="I225" s="30">
        <f t="shared" si="51"/>
        <v>0.65300000000000002</v>
      </c>
      <c r="J225" s="15">
        <v>3210747</v>
      </c>
      <c r="K225" s="16">
        <v>0.28000000000000003</v>
      </c>
      <c r="L225" s="14">
        <v>899009</v>
      </c>
      <c r="M225" s="23">
        <f t="shared" si="41"/>
        <v>4.2787275736059058</v>
      </c>
      <c r="N225" s="4">
        <v>300000</v>
      </c>
      <c r="O225" s="23">
        <f t="shared" si="42"/>
        <v>1.4278147071739793</v>
      </c>
      <c r="P225" s="4">
        <f t="shared" si="43"/>
        <v>1388.8888888888889</v>
      </c>
      <c r="Q225" s="14">
        <v>119159</v>
      </c>
      <c r="R225" s="23">
        <f t="shared" si="44"/>
        <v>1.3221852928260207</v>
      </c>
      <c r="S225" s="23">
        <f t="shared" si="45"/>
        <v>0</v>
      </c>
      <c r="T225" s="4">
        <f t="shared" si="46"/>
        <v>1215.9218576388889</v>
      </c>
      <c r="U225" s="4">
        <f t="shared" si="47"/>
        <v>-37360.878749999989</v>
      </c>
      <c r="V225" s="19">
        <v>213685</v>
      </c>
      <c r="W225" s="19">
        <f t="shared" si="48"/>
        <v>0</v>
      </c>
      <c r="X225" s="20">
        <f t="shared" si="49"/>
        <v>57165.121250000026</v>
      </c>
      <c r="Y225" s="4">
        <f t="shared" si="50"/>
        <v>-220640.94549999997</v>
      </c>
    </row>
    <row r="226" spans="1:25" x14ac:dyDescent="0.25">
      <c r="A226" t="s">
        <v>169</v>
      </c>
      <c r="B226">
        <v>14400</v>
      </c>
      <c r="C226" s="7">
        <v>215</v>
      </c>
      <c r="D226" s="7">
        <v>2351</v>
      </c>
      <c r="E226" s="14">
        <v>162607622</v>
      </c>
      <c r="F226" s="14">
        <f t="shared" si="39"/>
        <v>69165.30072309656</v>
      </c>
      <c r="G226" s="14">
        <f t="shared" si="40"/>
        <v>756.31452093023256</v>
      </c>
      <c r="H226" s="14">
        <v>123400</v>
      </c>
      <c r="I226" s="30">
        <f t="shared" si="51"/>
        <v>0.122</v>
      </c>
      <c r="J226" s="15">
        <v>3354607</v>
      </c>
      <c r="K226" s="16">
        <v>0.28000000000000003</v>
      </c>
      <c r="L226" s="14">
        <v>939290</v>
      </c>
      <c r="M226" s="23">
        <f t="shared" si="41"/>
        <v>5.7764204927614031</v>
      </c>
      <c r="N226" s="4">
        <v>376400</v>
      </c>
      <c r="O226" s="23">
        <f t="shared" si="42"/>
        <v>2.3147746419906441</v>
      </c>
      <c r="P226" s="4">
        <f t="shared" si="43"/>
        <v>1750.6976744186047</v>
      </c>
      <c r="Q226" s="14">
        <v>224087</v>
      </c>
      <c r="R226" s="23">
        <f t="shared" si="44"/>
        <v>0.43522535800935591</v>
      </c>
      <c r="S226" s="23">
        <f t="shared" si="45"/>
        <v>0</v>
      </c>
      <c r="T226" s="4">
        <f t="shared" si="46"/>
        <v>945.39315116279067</v>
      </c>
      <c r="U226" s="4">
        <f t="shared" si="47"/>
        <v>-173140.47249999997</v>
      </c>
      <c r="V226" s="19">
        <v>288358</v>
      </c>
      <c r="W226" s="19">
        <f t="shared" si="48"/>
        <v>58027.20024408061</v>
      </c>
      <c r="X226" s="20">
        <f t="shared" si="49"/>
        <v>-50842.27225591935</v>
      </c>
      <c r="Y226" s="4">
        <f t="shared" si="50"/>
        <v>-121613.23275591937</v>
      </c>
    </row>
    <row r="227" spans="1:25" x14ac:dyDescent="0.25">
      <c r="A227" t="s">
        <v>101</v>
      </c>
      <c r="B227">
        <v>10070</v>
      </c>
      <c r="C227" s="7">
        <v>213</v>
      </c>
      <c r="D227" s="7">
        <v>1211</v>
      </c>
      <c r="E227" s="14">
        <v>66066029</v>
      </c>
      <c r="F227" s="14">
        <f t="shared" si="39"/>
        <v>54554.937241948799</v>
      </c>
      <c r="G227" s="14">
        <f t="shared" si="40"/>
        <v>310.16915023474178</v>
      </c>
      <c r="H227" s="14">
        <v>107600</v>
      </c>
      <c r="I227" s="30">
        <f t="shared" si="51"/>
        <v>5.0999999999999997E-2</v>
      </c>
      <c r="J227" s="15">
        <v>3264065</v>
      </c>
      <c r="K227" s="16">
        <v>0.28000000000000003</v>
      </c>
      <c r="L227" s="14">
        <v>913938</v>
      </c>
      <c r="M227" s="23">
        <f t="shared" si="41"/>
        <v>13.833705670428595</v>
      </c>
      <c r="N227" s="4">
        <v>108835</v>
      </c>
      <c r="O227" s="23">
        <f t="shared" si="42"/>
        <v>1.6473670606114377</v>
      </c>
      <c r="P227" s="4">
        <f t="shared" si="43"/>
        <v>510.96244131455398</v>
      </c>
      <c r="Q227" s="14">
        <v>353011</v>
      </c>
      <c r="R227" s="23">
        <f t="shared" si="44"/>
        <v>1.1026329393885623</v>
      </c>
      <c r="S227" s="23">
        <f t="shared" si="45"/>
        <v>0</v>
      </c>
      <c r="T227" s="4">
        <f t="shared" si="46"/>
        <v>387.71143779342725</v>
      </c>
      <c r="U227" s="4">
        <f t="shared" si="47"/>
        <v>-26252.463749999999</v>
      </c>
      <c r="V227" s="19">
        <v>271150</v>
      </c>
      <c r="W227" s="19">
        <f t="shared" si="48"/>
        <v>176273.61728250777</v>
      </c>
      <c r="X227" s="20">
        <f t="shared" si="49"/>
        <v>68160.153532507771</v>
      </c>
      <c r="Y227" s="4">
        <f t="shared" si="50"/>
        <v>-4686.4262174922333</v>
      </c>
    </row>
    <row r="228" spans="1:25" x14ac:dyDescent="0.25">
      <c r="A228" t="s">
        <v>255</v>
      </c>
      <c r="B228">
        <v>38265</v>
      </c>
      <c r="C228" s="7">
        <v>213</v>
      </c>
      <c r="D228" s="7">
        <v>951</v>
      </c>
      <c r="E228" s="14">
        <v>98912101</v>
      </c>
      <c r="F228" s="14">
        <f t="shared" si="39"/>
        <v>104008.51840168244</v>
      </c>
      <c r="G228" s="14">
        <f t="shared" si="40"/>
        <v>464.37606103286384</v>
      </c>
      <c r="H228" s="14">
        <v>154500</v>
      </c>
      <c r="I228" s="30">
        <f t="shared" si="51"/>
        <v>0.248</v>
      </c>
      <c r="J228" s="15">
        <v>3103041</v>
      </c>
      <c r="K228" s="16">
        <v>0.28139999999999998</v>
      </c>
      <c r="L228" s="14">
        <v>873196</v>
      </c>
      <c r="M228" s="23">
        <f t="shared" si="41"/>
        <v>8.8279997206812961</v>
      </c>
      <c r="N228" s="4">
        <v>365000</v>
      </c>
      <c r="O228" s="23">
        <f t="shared" si="42"/>
        <v>3.6901450511095706</v>
      </c>
      <c r="P228" s="4">
        <f t="shared" si="43"/>
        <v>1713.6150234741783</v>
      </c>
      <c r="Q228" s="14">
        <v>282290</v>
      </c>
      <c r="R228" s="23">
        <f t="shared" si="44"/>
        <v>-0.94014505110957058</v>
      </c>
      <c r="S228" s="23">
        <f t="shared" si="45"/>
        <v>0</v>
      </c>
      <c r="T228" s="4">
        <f t="shared" si="46"/>
        <v>580.47007629107986</v>
      </c>
      <c r="U228" s="4">
        <f t="shared" si="47"/>
        <v>-241359.87375</v>
      </c>
      <c r="V228" s="19">
        <v>153254</v>
      </c>
      <c r="W228" s="19">
        <f t="shared" si="48"/>
        <v>135216.02728250774</v>
      </c>
      <c r="X228" s="20">
        <f t="shared" si="49"/>
        <v>-235179.84646749226</v>
      </c>
      <c r="Y228" s="4">
        <f t="shared" si="50"/>
        <v>-142188.12421749224</v>
      </c>
    </row>
    <row r="229" spans="1:25" x14ac:dyDescent="0.25">
      <c r="A229" t="s">
        <v>49</v>
      </c>
      <c r="B229">
        <v>13151</v>
      </c>
      <c r="C229" s="7">
        <v>201</v>
      </c>
      <c r="D229" s="7">
        <v>1473</v>
      </c>
      <c r="E229" s="14">
        <v>243330842</v>
      </c>
      <c r="F229" s="14">
        <f t="shared" si="39"/>
        <v>165194.05431093008</v>
      </c>
      <c r="G229" s="14">
        <f t="shared" si="40"/>
        <v>1210.6012039800994</v>
      </c>
      <c r="H229" s="14">
        <v>166900</v>
      </c>
      <c r="I229" s="30">
        <f t="shared" si="51"/>
        <v>0.34</v>
      </c>
      <c r="J229" s="15">
        <v>3060739</v>
      </c>
      <c r="K229" s="16">
        <v>0.30790000000000001</v>
      </c>
      <c r="L229" s="14">
        <v>942402</v>
      </c>
      <c r="M229" s="23">
        <f t="shared" si="41"/>
        <v>3.8729245838881368</v>
      </c>
      <c r="N229" s="4">
        <v>541494</v>
      </c>
      <c r="O229" s="23">
        <f t="shared" si="42"/>
        <v>2.2253405920487466</v>
      </c>
      <c r="P229" s="4">
        <f t="shared" si="43"/>
        <v>2694</v>
      </c>
      <c r="Q229" s="14">
        <v>64962</v>
      </c>
      <c r="R229" s="23">
        <f t="shared" si="44"/>
        <v>0.52465940795125343</v>
      </c>
      <c r="S229" s="23">
        <f t="shared" si="45"/>
        <v>0</v>
      </c>
      <c r="T229" s="4">
        <f t="shared" si="46"/>
        <v>1513.2515049751244</v>
      </c>
      <c r="U229" s="4">
        <f t="shared" si="47"/>
        <v>-237330.44750000001</v>
      </c>
      <c r="V229" s="19">
        <v>167509</v>
      </c>
      <c r="W229" s="19">
        <f t="shared" si="48"/>
        <v>0</v>
      </c>
      <c r="X229" s="20">
        <f t="shared" si="49"/>
        <v>-134783.44750000001</v>
      </c>
      <c r="Y229" s="4">
        <f t="shared" si="50"/>
        <v>-262449.26299999998</v>
      </c>
    </row>
    <row r="230" spans="1:25" x14ac:dyDescent="0.25">
      <c r="A230" t="s">
        <v>125</v>
      </c>
      <c r="B230">
        <v>33183</v>
      </c>
      <c r="C230" s="7">
        <v>199</v>
      </c>
      <c r="D230" s="7">
        <v>1793</v>
      </c>
      <c r="E230" s="14">
        <v>379076026</v>
      </c>
      <c r="F230" s="14">
        <f t="shared" si="39"/>
        <v>211419.98103736754</v>
      </c>
      <c r="G230" s="14">
        <f t="shared" si="40"/>
        <v>1904.9046532663317</v>
      </c>
      <c r="H230" s="14">
        <v>175000</v>
      </c>
      <c r="I230" s="30">
        <f t="shared" si="51"/>
        <v>0.40100000000000002</v>
      </c>
      <c r="J230" s="15">
        <v>2343005</v>
      </c>
      <c r="K230" s="16">
        <v>0.31010000000000004</v>
      </c>
      <c r="L230" s="14">
        <v>726566</v>
      </c>
      <c r="M230" s="23">
        <f t="shared" si="41"/>
        <v>1.9166762078486073</v>
      </c>
      <c r="N230" s="4">
        <v>250000</v>
      </c>
      <c r="O230" s="23">
        <f t="shared" si="42"/>
        <v>0.65949831393452452</v>
      </c>
      <c r="P230" s="4">
        <f t="shared" si="43"/>
        <v>1256.2814070351758</v>
      </c>
      <c r="Q230" s="14"/>
      <c r="R230" s="23">
        <f t="shared" si="44"/>
        <v>1.5</v>
      </c>
      <c r="S230" s="23">
        <f t="shared" si="45"/>
        <v>0.59050168606547548</v>
      </c>
      <c r="T230" s="4">
        <f t="shared" si="46"/>
        <v>1256.2814070351758</v>
      </c>
      <c r="U230" s="4">
        <f t="shared" si="47"/>
        <v>0</v>
      </c>
      <c r="V230" s="19">
        <v>147519</v>
      </c>
      <c r="W230" s="19">
        <f t="shared" si="48"/>
        <v>0</v>
      </c>
      <c r="X230" s="20">
        <f t="shared" si="49"/>
        <v>147519</v>
      </c>
      <c r="Y230" s="4">
        <f t="shared" si="50"/>
        <v>-421095.03899999999</v>
      </c>
    </row>
    <row r="231" spans="1:25" x14ac:dyDescent="0.25">
      <c r="A231" t="s">
        <v>237</v>
      </c>
      <c r="B231">
        <v>23042</v>
      </c>
      <c r="C231" s="7">
        <v>192</v>
      </c>
      <c r="D231" s="7">
        <v>2255</v>
      </c>
      <c r="E231" s="14">
        <v>199119290</v>
      </c>
      <c r="F231" s="14">
        <f t="shared" si="39"/>
        <v>88301.237250554317</v>
      </c>
      <c r="G231" s="14">
        <f t="shared" si="40"/>
        <v>1037.0796354166666</v>
      </c>
      <c r="H231" s="14">
        <v>240000</v>
      </c>
      <c r="I231" s="30">
        <f t="shared" si="51"/>
        <v>0.67</v>
      </c>
      <c r="J231" s="15">
        <v>1903976</v>
      </c>
      <c r="K231" s="16">
        <v>0.28000000000000003</v>
      </c>
      <c r="L231" s="14">
        <v>533113</v>
      </c>
      <c r="M231" s="23">
        <f t="shared" si="41"/>
        <v>2.6773548660202637</v>
      </c>
      <c r="N231" s="4">
        <v>710000</v>
      </c>
      <c r="O231" s="23">
        <f t="shared" si="42"/>
        <v>3.5657017459232603</v>
      </c>
      <c r="P231" s="4">
        <f t="shared" si="43"/>
        <v>2776.6302083333339</v>
      </c>
      <c r="Q231" s="14">
        <v>150763</v>
      </c>
      <c r="R231" s="23">
        <f t="shared" si="44"/>
        <v>7.2645133979736265E-2</v>
      </c>
      <c r="S231" s="23">
        <f t="shared" si="45"/>
        <v>0</v>
      </c>
      <c r="T231" s="4">
        <f t="shared" si="46"/>
        <v>1296.3495442708333</v>
      </c>
      <c r="U231" s="4">
        <f t="shared" si="47"/>
        <v>-284213.88750000007</v>
      </c>
      <c r="V231" s="19">
        <v>200530</v>
      </c>
      <c r="W231" s="19">
        <f t="shared" si="48"/>
        <v>0</v>
      </c>
      <c r="X231" s="20">
        <f t="shared" si="49"/>
        <v>-234446.88750000007</v>
      </c>
      <c r="Y231" s="4">
        <f t="shared" si="50"/>
        <v>-248911.93500000003</v>
      </c>
    </row>
    <row r="232" spans="1:25" x14ac:dyDescent="0.25">
      <c r="A232" t="s">
        <v>123</v>
      </c>
      <c r="B232">
        <v>1158</v>
      </c>
      <c r="C232" s="7">
        <v>190</v>
      </c>
      <c r="D232" s="7">
        <v>1190</v>
      </c>
      <c r="E232" s="14">
        <v>281447035</v>
      </c>
      <c r="F232" s="14">
        <f t="shared" si="39"/>
        <v>236510.11344537814</v>
      </c>
      <c r="G232" s="14">
        <f t="shared" si="40"/>
        <v>1481.3001842105264</v>
      </c>
      <c r="H232" s="14">
        <v>202300</v>
      </c>
      <c r="I232" s="30">
        <f t="shared" si="51"/>
        <v>0.52</v>
      </c>
      <c r="J232" s="15">
        <v>3356420</v>
      </c>
      <c r="K232" s="16">
        <v>0.29200000000000004</v>
      </c>
      <c r="L232" s="14">
        <v>980075</v>
      </c>
      <c r="M232" s="23">
        <f t="shared" si="41"/>
        <v>3.4822715400075186</v>
      </c>
      <c r="N232" s="4">
        <v>812900</v>
      </c>
      <c r="O232" s="23">
        <f t="shared" si="42"/>
        <v>2.8882876666297088</v>
      </c>
      <c r="P232" s="4">
        <f t="shared" si="43"/>
        <v>4278.4210526315792</v>
      </c>
      <c r="Q232" s="14">
        <v>44184</v>
      </c>
      <c r="R232" s="23">
        <f t="shared" si="44"/>
        <v>-0.13828766662970882</v>
      </c>
      <c r="S232" s="23">
        <f t="shared" si="45"/>
        <v>0</v>
      </c>
      <c r="T232" s="4">
        <f t="shared" si="46"/>
        <v>1851.6252302631578</v>
      </c>
      <c r="U232" s="4">
        <f t="shared" si="47"/>
        <v>-461091.20624999999</v>
      </c>
      <c r="V232" s="19">
        <v>182821</v>
      </c>
      <c r="W232" s="19">
        <f t="shared" si="48"/>
        <v>0</v>
      </c>
      <c r="X232" s="20">
        <f t="shared" si="49"/>
        <v>-322454.20624999999</v>
      </c>
      <c r="Y232" s="4">
        <f t="shared" si="50"/>
        <v>-283533.55249999999</v>
      </c>
    </row>
    <row r="233" spans="1:25" x14ac:dyDescent="0.25">
      <c r="A233" t="s">
        <v>253</v>
      </c>
      <c r="B233">
        <v>14077</v>
      </c>
      <c r="C233" s="7">
        <v>179</v>
      </c>
      <c r="D233" s="7">
        <v>1006</v>
      </c>
      <c r="E233" s="14">
        <v>17018365</v>
      </c>
      <c r="F233" s="14">
        <f t="shared" si="39"/>
        <v>16916.863817097415</v>
      </c>
      <c r="G233" s="14">
        <f t="shared" si="40"/>
        <v>95.074664804469265</v>
      </c>
      <c r="H233" s="14">
        <v>69400</v>
      </c>
      <c r="I233" s="30">
        <f t="shared" si="51"/>
        <v>6.0000000000000001E-3</v>
      </c>
      <c r="J233" s="15">
        <v>3131486</v>
      </c>
      <c r="K233" s="16">
        <v>0.28000000000000003</v>
      </c>
      <c r="L233" s="14">
        <v>876816</v>
      </c>
      <c r="M233" s="23">
        <f t="shared" si="41"/>
        <v>51.521753117881772</v>
      </c>
      <c r="N233" s="4">
        <v>150000</v>
      </c>
      <c r="O233" s="23">
        <f t="shared" si="42"/>
        <v>8.8140076911031109</v>
      </c>
      <c r="P233" s="4">
        <f t="shared" si="43"/>
        <v>837.98882681564248</v>
      </c>
      <c r="Q233" s="14">
        <v>409784</v>
      </c>
      <c r="R233" s="23">
        <f t="shared" si="44"/>
        <v>-6.0640076911031109</v>
      </c>
      <c r="S233" s="23">
        <f t="shared" si="45"/>
        <v>0</v>
      </c>
      <c r="T233" s="4">
        <f t="shared" si="46"/>
        <v>118.84333100558659</v>
      </c>
      <c r="U233" s="4">
        <f t="shared" si="47"/>
        <v>-128727.04375</v>
      </c>
      <c r="V233" s="19">
        <v>162421</v>
      </c>
      <c r="W233" s="19">
        <f t="shared" si="48"/>
        <v>196263.43568576945</v>
      </c>
      <c r="X233" s="20">
        <f t="shared" si="49"/>
        <v>-179826.60806423053</v>
      </c>
      <c r="Y233" s="4">
        <f t="shared" si="50"/>
        <v>-76627.111814230535</v>
      </c>
    </row>
    <row r="234" spans="1:25" x14ac:dyDescent="0.25">
      <c r="A234" t="s">
        <v>186</v>
      </c>
      <c r="B234">
        <v>38301</v>
      </c>
      <c r="C234" s="7">
        <v>176</v>
      </c>
      <c r="D234" s="7">
        <v>1470</v>
      </c>
      <c r="E234" s="14">
        <v>158249355</v>
      </c>
      <c r="F234" s="14">
        <f t="shared" si="39"/>
        <v>107652.62244897959</v>
      </c>
      <c r="G234" s="14">
        <f t="shared" si="40"/>
        <v>899.14406250000002</v>
      </c>
      <c r="H234" s="14">
        <v>163400</v>
      </c>
      <c r="I234" s="30">
        <f t="shared" si="51"/>
        <v>0.30599999999999999</v>
      </c>
      <c r="J234" s="15">
        <v>2556036</v>
      </c>
      <c r="K234" s="16">
        <v>0.32269999999999999</v>
      </c>
      <c r="L234" s="14">
        <v>824833</v>
      </c>
      <c r="M234" s="23">
        <f t="shared" si="41"/>
        <v>5.2122360941060393</v>
      </c>
      <c r="N234" s="4">
        <v>490000</v>
      </c>
      <c r="O234" s="23">
        <f t="shared" si="42"/>
        <v>3.096379129001821</v>
      </c>
      <c r="P234" s="4">
        <f t="shared" si="43"/>
        <v>2784.0909090909086</v>
      </c>
      <c r="Q234" s="14">
        <v>119315</v>
      </c>
      <c r="R234" s="23">
        <f t="shared" si="44"/>
        <v>-0.346379129001821</v>
      </c>
      <c r="S234" s="23">
        <f t="shared" si="45"/>
        <v>0</v>
      </c>
      <c r="T234" s="4">
        <f t="shared" si="46"/>
        <v>1123.9300781250001</v>
      </c>
      <c r="U234" s="4">
        <f t="shared" si="47"/>
        <v>-292188.30624999997</v>
      </c>
      <c r="V234" s="19">
        <v>156955</v>
      </c>
      <c r="W234" s="19">
        <f t="shared" si="48"/>
        <v>16078.836868410175</v>
      </c>
      <c r="X234" s="20">
        <f t="shared" si="49"/>
        <v>-238469.46938158979</v>
      </c>
      <c r="Y234" s="4">
        <f t="shared" si="50"/>
        <v>-183655.19563158983</v>
      </c>
    </row>
    <row r="235" spans="1:25" x14ac:dyDescent="0.25">
      <c r="A235" t="s">
        <v>217</v>
      </c>
      <c r="B235">
        <v>38320</v>
      </c>
      <c r="C235" s="7">
        <v>176</v>
      </c>
      <c r="D235" s="7">
        <v>1102</v>
      </c>
      <c r="E235" s="14">
        <v>216806444</v>
      </c>
      <c r="F235" s="14">
        <f t="shared" si="39"/>
        <v>196739.05989110708</v>
      </c>
      <c r="G235" s="14">
        <f t="shared" si="40"/>
        <v>1231.8547954545454</v>
      </c>
      <c r="H235" s="14">
        <v>111700</v>
      </c>
      <c r="I235" s="30">
        <f t="shared" si="51"/>
        <v>7.3999999999999996E-2</v>
      </c>
      <c r="J235" s="15">
        <v>2990047</v>
      </c>
      <c r="K235" s="16">
        <v>0.28000000000000003</v>
      </c>
      <c r="L235" s="14">
        <v>837213</v>
      </c>
      <c r="M235" s="23">
        <f t="shared" si="41"/>
        <v>3.8615688009716167</v>
      </c>
      <c r="N235" s="4">
        <v>595000</v>
      </c>
      <c r="O235" s="23">
        <f t="shared" si="42"/>
        <v>2.7443833726639602</v>
      </c>
      <c r="P235" s="4">
        <f t="shared" si="43"/>
        <v>3380.681818181818</v>
      </c>
      <c r="Q235" s="14">
        <v>90189</v>
      </c>
      <c r="R235" s="23">
        <f t="shared" si="44"/>
        <v>5.6166273360398478E-3</v>
      </c>
      <c r="S235" s="23">
        <f t="shared" si="45"/>
        <v>0</v>
      </c>
      <c r="T235" s="4">
        <f t="shared" si="46"/>
        <v>1539.8184943181818</v>
      </c>
      <c r="U235" s="4">
        <f t="shared" si="47"/>
        <v>-323991.94500000001</v>
      </c>
      <c r="V235" s="19">
        <v>233301</v>
      </c>
      <c r="W235" s="19">
        <f t="shared" si="48"/>
        <v>0</v>
      </c>
      <c r="X235" s="20">
        <f t="shared" si="49"/>
        <v>-180879.94500000001</v>
      </c>
      <c r="Y235" s="4">
        <f t="shared" si="50"/>
        <v>-182097.666</v>
      </c>
    </row>
    <row r="236" spans="1:25" x14ac:dyDescent="0.25">
      <c r="A236" t="s">
        <v>240</v>
      </c>
      <c r="B236">
        <v>38322</v>
      </c>
      <c r="C236" s="7">
        <v>175</v>
      </c>
      <c r="D236" s="7">
        <v>1059</v>
      </c>
      <c r="E236" s="14">
        <v>261511819</v>
      </c>
      <c r="F236" s="14">
        <f t="shared" si="39"/>
        <v>246942.22757318226</v>
      </c>
      <c r="G236" s="14">
        <f t="shared" si="40"/>
        <v>1494.3532514285716</v>
      </c>
      <c r="H236" s="14">
        <v>143100</v>
      </c>
      <c r="I236" s="30">
        <f t="shared" si="51"/>
        <v>0.193</v>
      </c>
      <c r="J236" s="15">
        <v>2826266</v>
      </c>
      <c r="K236" s="16">
        <v>0.28000000000000003</v>
      </c>
      <c r="L236" s="14">
        <v>791354</v>
      </c>
      <c r="M236" s="23">
        <f t="shared" si="41"/>
        <v>3.0260735557806662</v>
      </c>
      <c r="N236" s="4">
        <v>480000</v>
      </c>
      <c r="O236" s="23">
        <f t="shared" si="42"/>
        <v>1.8354810954070109</v>
      </c>
      <c r="P236" s="4">
        <f t="shared" si="43"/>
        <v>2742.8571428571427</v>
      </c>
      <c r="Q236" s="14"/>
      <c r="R236" s="23">
        <f t="shared" si="44"/>
        <v>0.91451890459298912</v>
      </c>
      <c r="S236" s="23">
        <f t="shared" si="45"/>
        <v>0</v>
      </c>
      <c r="T236" s="4">
        <f t="shared" si="46"/>
        <v>1867.9415642857143</v>
      </c>
      <c r="U236" s="4">
        <f t="shared" si="47"/>
        <v>-153110.22624999998</v>
      </c>
      <c r="V236" s="19">
        <v>192083</v>
      </c>
      <c r="W236" s="19">
        <f t="shared" si="48"/>
        <v>0</v>
      </c>
      <c r="X236" s="20">
        <f t="shared" si="49"/>
        <v>38972.773750000022</v>
      </c>
      <c r="Y236" s="4">
        <f t="shared" si="50"/>
        <v>-200184.7285</v>
      </c>
    </row>
    <row r="237" spans="1:25" x14ac:dyDescent="0.25">
      <c r="A237" t="s">
        <v>53</v>
      </c>
      <c r="B237">
        <v>10050</v>
      </c>
      <c r="C237" s="7">
        <v>170</v>
      </c>
      <c r="D237" s="7">
        <v>1523</v>
      </c>
      <c r="E237" s="14">
        <v>117658364</v>
      </c>
      <c r="F237" s="14">
        <f t="shared" si="39"/>
        <v>77254.34274458306</v>
      </c>
      <c r="G237" s="14">
        <f t="shared" si="40"/>
        <v>692.10802352941175</v>
      </c>
      <c r="H237" s="14">
        <v>161000</v>
      </c>
      <c r="I237" s="30">
        <f t="shared" si="51"/>
        <v>0.27800000000000002</v>
      </c>
      <c r="J237" s="15">
        <v>2782433</v>
      </c>
      <c r="K237" s="16">
        <v>0.28000000000000003</v>
      </c>
      <c r="L237" s="14">
        <v>779081</v>
      </c>
      <c r="M237" s="23">
        <f t="shared" si="41"/>
        <v>6.6215522085620702</v>
      </c>
      <c r="N237" s="4">
        <v>200000</v>
      </c>
      <c r="O237" s="23">
        <f t="shared" si="42"/>
        <v>1.6998366558963884</v>
      </c>
      <c r="P237" s="4">
        <f t="shared" si="43"/>
        <v>1176.4705882352944</v>
      </c>
      <c r="Q237" s="14">
        <v>209542</v>
      </c>
      <c r="R237" s="23">
        <f t="shared" si="44"/>
        <v>1.0501633441036116</v>
      </c>
      <c r="S237" s="23">
        <f t="shared" si="45"/>
        <v>0</v>
      </c>
      <c r="T237" s="4">
        <f t="shared" si="46"/>
        <v>865.13502941176466</v>
      </c>
      <c r="U237" s="4">
        <f t="shared" si="47"/>
        <v>-52927.045000000013</v>
      </c>
      <c r="V237" s="19">
        <v>255772</v>
      </c>
      <c r="W237" s="19">
        <f t="shared" si="48"/>
        <v>59525.85298369165</v>
      </c>
      <c r="X237" s="20">
        <f t="shared" si="49"/>
        <v>52828.807983691629</v>
      </c>
      <c r="Y237" s="4">
        <f t="shared" si="50"/>
        <v>-70731.69301630836</v>
      </c>
    </row>
    <row r="238" spans="1:25" x14ac:dyDescent="0.25">
      <c r="A238" t="s">
        <v>203</v>
      </c>
      <c r="B238">
        <v>14097</v>
      </c>
      <c r="C238" s="7">
        <v>170</v>
      </c>
      <c r="D238" s="7">
        <v>1153</v>
      </c>
      <c r="E238" s="14">
        <v>139362158</v>
      </c>
      <c r="F238" s="14">
        <f t="shared" si="39"/>
        <v>120869.17432784042</v>
      </c>
      <c r="G238" s="14">
        <f t="shared" si="40"/>
        <v>819.77740000000006</v>
      </c>
      <c r="H238" s="14">
        <v>132900</v>
      </c>
      <c r="I238" s="30">
        <f t="shared" si="51"/>
        <v>0.13900000000000001</v>
      </c>
      <c r="J238" s="15">
        <v>3016481</v>
      </c>
      <c r="K238" s="16">
        <v>0.28000000000000003</v>
      </c>
      <c r="L238" s="14">
        <v>844615</v>
      </c>
      <c r="M238" s="23">
        <f t="shared" si="41"/>
        <v>6.0605763581818239</v>
      </c>
      <c r="N238" s="4">
        <v>550000</v>
      </c>
      <c r="O238" s="23">
        <f t="shared" si="42"/>
        <v>3.94655197575227</v>
      </c>
      <c r="P238" s="4">
        <f t="shared" si="43"/>
        <v>3235.294117647059</v>
      </c>
      <c r="Q238" s="14">
        <v>193576</v>
      </c>
      <c r="R238" s="23">
        <f t="shared" si="44"/>
        <v>-1.19655197575227</v>
      </c>
      <c r="S238" s="23">
        <f t="shared" si="45"/>
        <v>0</v>
      </c>
      <c r="T238" s="4">
        <f t="shared" si="46"/>
        <v>1024.7217500000002</v>
      </c>
      <c r="U238" s="4">
        <f t="shared" si="47"/>
        <v>-375797.30249999999</v>
      </c>
      <c r="V238" s="19">
        <v>291864</v>
      </c>
      <c r="W238" s="19">
        <f t="shared" si="48"/>
        <v>32396.110483691642</v>
      </c>
      <c r="X238" s="20">
        <f t="shared" si="49"/>
        <v>-245113.19201630834</v>
      </c>
      <c r="Y238" s="4">
        <f t="shared" si="50"/>
        <v>-78359.126516308315</v>
      </c>
    </row>
    <row r="239" spans="1:25" x14ac:dyDescent="0.25">
      <c r="A239" t="s">
        <v>23</v>
      </c>
      <c r="B239">
        <v>27019</v>
      </c>
      <c r="C239" s="7">
        <v>169</v>
      </c>
      <c r="D239" s="7">
        <v>875</v>
      </c>
      <c r="E239" s="14">
        <v>94212744</v>
      </c>
      <c r="F239" s="14">
        <f t="shared" si="39"/>
        <v>107671.70742857143</v>
      </c>
      <c r="G239" s="14">
        <f t="shared" si="40"/>
        <v>557.47185798816565</v>
      </c>
      <c r="H239" s="14">
        <v>203900</v>
      </c>
      <c r="I239" s="30">
        <f t="shared" si="51"/>
        <v>0.52300000000000002</v>
      </c>
      <c r="J239" s="15">
        <v>1771993</v>
      </c>
      <c r="K239" s="16">
        <v>0.37520000000000003</v>
      </c>
      <c r="L239" s="14">
        <v>664852</v>
      </c>
      <c r="M239" s="23">
        <f t="shared" si="41"/>
        <v>7.056922150574449</v>
      </c>
      <c r="N239" s="4">
        <v>583000</v>
      </c>
      <c r="O239" s="23">
        <f t="shared" si="42"/>
        <v>6.1881224900953953</v>
      </c>
      <c r="P239" s="4">
        <f t="shared" si="43"/>
        <v>3449.7041420118344</v>
      </c>
      <c r="Q239" s="14">
        <v>152633</v>
      </c>
      <c r="R239" s="23">
        <f t="shared" si="44"/>
        <v>-3.4381224900953953</v>
      </c>
      <c r="S239" s="23">
        <f t="shared" si="45"/>
        <v>0</v>
      </c>
      <c r="T239" s="4">
        <f t="shared" si="46"/>
        <v>696.83982248520704</v>
      </c>
      <c r="U239" s="4">
        <f t="shared" si="47"/>
        <v>-465234.07</v>
      </c>
      <c r="V239" s="19">
        <v>440478</v>
      </c>
      <c r="W239" s="19">
        <f t="shared" si="48"/>
        <v>87617.590877905226</v>
      </c>
      <c r="X239" s="20">
        <f t="shared" si="49"/>
        <v>-89771.479122094781</v>
      </c>
      <c r="Y239" s="4">
        <f t="shared" si="50"/>
        <v>234143.47487790525</v>
      </c>
    </row>
    <row r="240" spans="1:25" x14ac:dyDescent="0.25">
      <c r="A240" t="s">
        <v>43</v>
      </c>
      <c r="B240">
        <v>33206</v>
      </c>
      <c r="C240" s="7">
        <v>159</v>
      </c>
      <c r="D240" s="7">
        <v>1192</v>
      </c>
      <c r="E240" s="14">
        <v>110997542</v>
      </c>
      <c r="F240" s="14">
        <f t="shared" si="39"/>
        <v>93118.743288590602</v>
      </c>
      <c r="G240" s="14">
        <f t="shared" si="40"/>
        <v>698.09774842767297</v>
      </c>
      <c r="H240" s="14">
        <v>121000</v>
      </c>
      <c r="I240" s="30">
        <f t="shared" si="51"/>
        <v>0.112</v>
      </c>
      <c r="J240" s="15">
        <v>2865199</v>
      </c>
      <c r="K240" s="16">
        <v>0.28000000000000003</v>
      </c>
      <c r="L240" s="14">
        <v>802256</v>
      </c>
      <c r="M240" s="23">
        <f t="shared" si="41"/>
        <v>7.2276915825757655</v>
      </c>
      <c r="N240" s="4">
        <v>125000</v>
      </c>
      <c r="O240" s="23">
        <f t="shared" si="42"/>
        <v>1.1261510637776104</v>
      </c>
      <c r="P240" s="4">
        <f t="shared" si="43"/>
        <v>786.16352201257848</v>
      </c>
      <c r="Q240" s="14">
        <v>150868</v>
      </c>
      <c r="R240" s="23">
        <f t="shared" si="44"/>
        <v>1.5</v>
      </c>
      <c r="S240" s="23">
        <f t="shared" si="45"/>
        <v>0.12384893622238957</v>
      </c>
      <c r="T240" s="4">
        <f t="shared" si="46"/>
        <v>786.16352201257848</v>
      </c>
      <c r="U240" s="4">
        <f t="shared" si="47"/>
        <v>0</v>
      </c>
      <c r="V240" s="19">
        <v>171140</v>
      </c>
      <c r="W240" s="19">
        <f t="shared" si="48"/>
        <v>49085.521479422481</v>
      </c>
      <c r="X240" s="20">
        <f t="shared" si="49"/>
        <v>69357.521479422488</v>
      </c>
      <c r="Y240" s="4">
        <f t="shared" si="50"/>
        <v>-97138.791520577506</v>
      </c>
    </row>
    <row r="241" spans="1:25" x14ac:dyDescent="0.25">
      <c r="A241" t="s">
        <v>93</v>
      </c>
      <c r="B241">
        <v>6103</v>
      </c>
      <c r="C241" s="7">
        <v>158</v>
      </c>
      <c r="D241" s="7">
        <v>854</v>
      </c>
      <c r="E241" s="14">
        <v>172277255</v>
      </c>
      <c r="F241" s="14">
        <f t="shared" si="39"/>
        <v>201729.80679156908</v>
      </c>
      <c r="G241" s="14">
        <f t="shared" si="40"/>
        <v>1090.3623734177215</v>
      </c>
      <c r="H241" s="14">
        <v>259600</v>
      </c>
      <c r="I241" s="30">
        <f t="shared" si="51"/>
        <v>0.77200000000000002</v>
      </c>
      <c r="J241" s="15">
        <v>1645851</v>
      </c>
      <c r="K241" s="16">
        <v>0.37580000000000002</v>
      </c>
      <c r="L241" s="14">
        <v>618511</v>
      </c>
      <c r="M241" s="23">
        <f t="shared" si="41"/>
        <v>3.5902069602861966</v>
      </c>
      <c r="N241" s="4">
        <v>500000</v>
      </c>
      <c r="O241" s="23">
        <f t="shared" si="42"/>
        <v>2.902298391044134</v>
      </c>
      <c r="P241" s="4">
        <f t="shared" si="43"/>
        <v>3164.5569620253164</v>
      </c>
      <c r="Q241" s="14">
        <v>10162</v>
      </c>
      <c r="R241" s="23">
        <f t="shared" si="44"/>
        <v>-0.15229839104413401</v>
      </c>
      <c r="S241" s="23">
        <f t="shared" si="45"/>
        <v>0</v>
      </c>
      <c r="T241" s="4">
        <f t="shared" si="46"/>
        <v>1362.952966772152</v>
      </c>
      <c r="U241" s="4">
        <f t="shared" si="47"/>
        <v>-284653.43125000002</v>
      </c>
      <c r="V241" s="19">
        <v>275902</v>
      </c>
      <c r="W241" s="19">
        <f t="shared" si="48"/>
        <v>0</v>
      </c>
      <c r="X241" s="20">
        <f t="shared" si="49"/>
        <v>-18913.431250000023</v>
      </c>
      <c r="Y241" s="4">
        <f t="shared" si="50"/>
        <v>7324.1174999999639</v>
      </c>
    </row>
    <row r="242" spans="1:25" x14ac:dyDescent="0.25">
      <c r="A242" t="s">
        <v>292</v>
      </c>
      <c r="B242">
        <v>13167</v>
      </c>
      <c r="C242" s="7">
        <v>152</v>
      </c>
      <c r="D242" s="7">
        <v>596</v>
      </c>
      <c r="E242" s="14">
        <v>84656030</v>
      </c>
      <c r="F242" s="14">
        <f t="shared" si="39"/>
        <v>142040.31879194631</v>
      </c>
      <c r="G242" s="14">
        <f t="shared" si="40"/>
        <v>556.94756578947374</v>
      </c>
      <c r="H242" s="14">
        <v>107400</v>
      </c>
      <c r="I242" s="30">
        <f t="shared" si="51"/>
        <v>4.7E-2</v>
      </c>
      <c r="J242" s="15">
        <v>2743929</v>
      </c>
      <c r="K242" s="16">
        <v>0.28000000000000003</v>
      </c>
      <c r="L242" s="14">
        <v>768300</v>
      </c>
      <c r="M242" s="23">
        <f t="shared" si="41"/>
        <v>9.0755496094017172</v>
      </c>
      <c r="N242" s="4">
        <v>260000</v>
      </c>
      <c r="O242" s="23">
        <f t="shared" si="42"/>
        <v>3.0712519828770617</v>
      </c>
      <c r="P242" s="4">
        <f t="shared" si="43"/>
        <v>1710.526315789474</v>
      </c>
      <c r="Q242" s="14">
        <v>256331</v>
      </c>
      <c r="R242" s="23">
        <f t="shared" si="44"/>
        <v>-0.32125198287706169</v>
      </c>
      <c r="S242" s="23">
        <f t="shared" si="45"/>
        <v>0</v>
      </c>
      <c r="T242" s="4">
        <f t="shared" si="46"/>
        <v>696.18445723684215</v>
      </c>
      <c r="U242" s="4">
        <f t="shared" si="47"/>
        <v>-154179.96250000002</v>
      </c>
      <c r="V242" s="19">
        <v>129896</v>
      </c>
      <c r="W242" s="19">
        <f t="shared" si="48"/>
        <v>78903.602579536047</v>
      </c>
      <c r="X242" s="20">
        <f t="shared" si="49"/>
        <v>-201711.35992046399</v>
      </c>
      <c r="Y242" s="4">
        <f t="shared" si="50"/>
        <v>-174515.44242046398</v>
      </c>
    </row>
    <row r="243" spans="1:25" x14ac:dyDescent="0.25">
      <c r="A243" t="s">
        <v>132</v>
      </c>
      <c r="B243">
        <v>23311</v>
      </c>
      <c r="C243" s="7">
        <v>152</v>
      </c>
      <c r="D243" s="7">
        <v>1438</v>
      </c>
      <c r="E243" s="14">
        <v>150299839</v>
      </c>
      <c r="F243" s="14">
        <f t="shared" si="39"/>
        <v>104520.05493741308</v>
      </c>
      <c r="G243" s="14">
        <f t="shared" si="40"/>
        <v>988.81473026315791</v>
      </c>
      <c r="H243" s="14">
        <v>281200</v>
      </c>
      <c r="I243" s="30">
        <f t="shared" si="51"/>
        <v>0.80200000000000005</v>
      </c>
      <c r="J243" s="15">
        <v>2788774</v>
      </c>
      <c r="K243" s="16">
        <v>0.28000000000000003</v>
      </c>
      <c r="L243" s="14">
        <v>780857</v>
      </c>
      <c r="M243" s="23">
        <f t="shared" si="41"/>
        <v>5.195328253146033</v>
      </c>
      <c r="N243" s="4">
        <v>700000</v>
      </c>
      <c r="O243" s="23">
        <f t="shared" si="42"/>
        <v>4.6573569516598088</v>
      </c>
      <c r="P243" s="4">
        <f t="shared" si="43"/>
        <v>4605.2631578947367</v>
      </c>
      <c r="Q243" s="14">
        <v>158705</v>
      </c>
      <c r="R243" s="23">
        <f t="shared" si="44"/>
        <v>-1.9073569516598088</v>
      </c>
      <c r="S243" s="23">
        <f t="shared" si="45"/>
        <v>0</v>
      </c>
      <c r="T243" s="4">
        <f t="shared" si="46"/>
        <v>1236.0184128289472</v>
      </c>
      <c r="U243" s="4">
        <f t="shared" si="47"/>
        <v>-512125.20125000004</v>
      </c>
      <c r="V243" s="19">
        <v>145934</v>
      </c>
      <c r="W243" s="19">
        <f t="shared" si="48"/>
        <v>0</v>
      </c>
      <c r="X243" s="20">
        <f t="shared" si="49"/>
        <v>-524896.20125000004</v>
      </c>
      <c r="Y243" s="4">
        <f t="shared" si="50"/>
        <v>-238220.7585</v>
      </c>
    </row>
    <row r="244" spans="1:25" x14ac:dyDescent="0.25">
      <c r="A244" t="s">
        <v>181</v>
      </c>
      <c r="B244">
        <v>9013</v>
      </c>
      <c r="C244" s="7">
        <v>151</v>
      </c>
      <c r="D244" s="7">
        <v>1855</v>
      </c>
      <c r="E244" s="14">
        <v>389202638</v>
      </c>
      <c r="F244" s="14">
        <f t="shared" si="39"/>
        <v>209812.74285714285</v>
      </c>
      <c r="G244" s="14">
        <f t="shared" si="40"/>
        <v>2577.5009139072849</v>
      </c>
      <c r="H244" s="14">
        <v>178200</v>
      </c>
      <c r="I244" s="30">
        <f t="shared" si="51"/>
        <v>0.40799999999999997</v>
      </c>
      <c r="J244" s="15">
        <v>2530107</v>
      </c>
      <c r="K244" s="16">
        <v>0.37509999999999999</v>
      </c>
      <c r="L244" s="14">
        <v>949043</v>
      </c>
      <c r="M244" s="23">
        <f t="shared" si="41"/>
        <v>2.4384290016040433</v>
      </c>
      <c r="N244" s="4">
        <v>938000</v>
      </c>
      <c r="O244" s="23">
        <f t="shared" si="42"/>
        <v>2.4100556070742765</v>
      </c>
      <c r="P244" s="4">
        <f t="shared" si="43"/>
        <v>6211.9205298013239</v>
      </c>
      <c r="Q244" s="14"/>
      <c r="R244" s="23">
        <f t="shared" si="44"/>
        <v>0.33994439292572354</v>
      </c>
      <c r="S244" s="23">
        <f t="shared" si="45"/>
        <v>0</v>
      </c>
      <c r="T244" s="4">
        <f t="shared" si="46"/>
        <v>3221.8761423841061</v>
      </c>
      <c r="U244" s="4">
        <f t="shared" si="47"/>
        <v>-451496.7024999999</v>
      </c>
      <c r="V244" s="19">
        <v>235719</v>
      </c>
      <c r="W244" s="19">
        <f t="shared" si="48"/>
        <v>0</v>
      </c>
      <c r="X244" s="20">
        <f t="shared" si="49"/>
        <v>-215777.7024999999</v>
      </c>
      <c r="Y244" s="4">
        <f t="shared" si="50"/>
        <v>-348084.95700000005</v>
      </c>
    </row>
    <row r="245" spans="1:25" x14ac:dyDescent="0.25">
      <c r="A245" t="s">
        <v>294</v>
      </c>
      <c r="B245">
        <v>14117</v>
      </c>
      <c r="C245" s="7">
        <v>150</v>
      </c>
      <c r="D245" s="7">
        <v>840</v>
      </c>
      <c r="E245" s="14">
        <v>84714336</v>
      </c>
      <c r="F245" s="14">
        <f t="shared" si="39"/>
        <v>100850.4</v>
      </c>
      <c r="G245" s="14">
        <f t="shared" si="40"/>
        <v>564.76224000000002</v>
      </c>
      <c r="H245" s="14">
        <v>204700</v>
      </c>
      <c r="I245" s="30">
        <f t="shared" si="51"/>
        <v>0.53400000000000003</v>
      </c>
      <c r="J245" s="15">
        <v>2276889</v>
      </c>
      <c r="K245" s="16">
        <v>0.28000000000000003</v>
      </c>
      <c r="L245" s="14">
        <v>637529</v>
      </c>
      <c r="M245" s="23">
        <f t="shared" si="41"/>
        <v>7.5256329696074111</v>
      </c>
      <c r="N245" s="4">
        <v>457354</v>
      </c>
      <c r="O245" s="23">
        <f t="shared" si="42"/>
        <v>5.3987792573856686</v>
      </c>
      <c r="P245" s="4">
        <f t="shared" si="43"/>
        <v>3049.0266666666666</v>
      </c>
      <c r="Q245" s="14">
        <v>190541</v>
      </c>
      <c r="R245" s="23">
        <f t="shared" si="44"/>
        <v>-2.6487792573856686</v>
      </c>
      <c r="S245" s="23">
        <f t="shared" si="45"/>
        <v>0</v>
      </c>
      <c r="T245" s="4">
        <f t="shared" si="46"/>
        <v>705.95280000000002</v>
      </c>
      <c r="U245" s="4">
        <f t="shared" si="47"/>
        <v>-351461.08</v>
      </c>
      <c r="V245" s="19">
        <v>146383</v>
      </c>
      <c r="W245" s="19">
        <f t="shared" si="48"/>
        <v>76400.14586796322</v>
      </c>
      <c r="X245" s="20">
        <f t="shared" si="49"/>
        <v>-319218.93413203681</v>
      </c>
      <c r="Y245" s="4">
        <f t="shared" si="50"/>
        <v>-94829.35813203681</v>
      </c>
    </row>
    <row r="246" spans="1:25" x14ac:dyDescent="0.25">
      <c r="A246" t="s">
        <v>48</v>
      </c>
      <c r="B246">
        <v>14099</v>
      </c>
      <c r="C246" s="7">
        <v>142</v>
      </c>
      <c r="D246" s="7">
        <v>2007</v>
      </c>
      <c r="E246" s="14">
        <v>173561639</v>
      </c>
      <c r="F246" s="14">
        <f t="shared" si="39"/>
        <v>86478.14598903837</v>
      </c>
      <c r="G246" s="14">
        <f t="shared" si="40"/>
        <v>1222.2650633802816</v>
      </c>
      <c r="H246" s="14">
        <v>165700</v>
      </c>
      <c r="I246" s="30">
        <f t="shared" si="51"/>
        <v>0.32600000000000001</v>
      </c>
      <c r="J246" s="15">
        <v>1620637</v>
      </c>
      <c r="K246" s="16">
        <v>0.374</v>
      </c>
      <c r="L246" s="14">
        <v>606118</v>
      </c>
      <c r="M246" s="23">
        <f t="shared" si="41"/>
        <v>3.4922348250007018</v>
      </c>
      <c r="N246" s="4">
        <v>820000</v>
      </c>
      <c r="O246" s="23">
        <f t="shared" si="42"/>
        <v>4.7245463036909907</v>
      </c>
      <c r="P246" s="4">
        <f t="shared" si="43"/>
        <v>4268.4366197183099</v>
      </c>
      <c r="Q246" s="14">
        <v>128776</v>
      </c>
      <c r="R246" s="23">
        <f t="shared" si="44"/>
        <v>-0.74223482500070181</v>
      </c>
      <c r="S246" s="23">
        <f t="shared" si="45"/>
        <v>0</v>
      </c>
      <c r="T246" s="4">
        <f t="shared" si="46"/>
        <v>1527.831329225352</v>
      </c>
      <c r="U246" s="4">
        <f t="shared" si="47"/>
        <v>-389165.95124999998</v>
      </c>
      <c r="V246" s="19">
        <v>111514</v>
      </c>
      <c r="W246" s="19">
        <f t="shared" si="48"/>
        <v>0</v>
      </c>
      <c r="X246" s="20">
        <f t="shared" si="49"/>
        <v>-406427.95124999998</v>
      </c>
      <c r="Y246" s="4">
        <f t="shared" si="50"/>
        <v>-277604.45850000001</v>
      </c>
    </row>
    <row r="247" spans="1:25" x14ac:dyDescent="0.25">
      <c r="A247" t="s">
        <v>42</v>
      </c>
      <c r="B247">
        <v>38306</v>
      </c>
      <c r="C247" s="7">
        <v>138</v>
      </c>
      <c r="D247" s="7">
        <v>1170</v>
      </c>
      <c r="E247" s="14">
        <v>178956823</v>
      </c>
      <c r="F247" s="14">
        <f t="shared" si="39"/>
        <v>152954.54957264959</v>
      </c>
      <c r="G247" s="14">
        <f t="shared" si="40"/>
        <v>1296.7885724637681</v>
      </c>
      <c r="H247" s="14">
        <v>181000</v>
      </c>
      <c r="I247" s="30">
        <f t="shared" si="51"/>
        <v>0.42799999999999999</v>
      </c>
      <c r="J247" s="15">
        <v>2401177</v>
      </c>
      <c r="K247" s="16">
        <v>0.3135</v>
      </c>
      <c r="L247" s="14">
        <v>752769</v>
      </c>
      <c r="M247" s="23">
        <f t="shared" si="41"/>
        <v>4.2064280499659965</v>
      </c>
      <c r="N247" s="4">
        <v>512165</v>
      </c>
      <c r="O247" s="23">
        <f t="shared" si="42"/>
        <v>2.8619473201086052</v>
      </c>
      <c r="P247" s="4">
        <f t="shared" si="43"/>
        <v>3711.340579710145</v>
      </c>
      <c r="Q247" s="14">
        <v>66383</v>
      </c>
      <c r="R247" s="23">
        <f t="shared" si="44"/>
        <v>-0.1119473201086052</v>
      </c>
      <c r="S247" s="23">
        <f t="shared" si="45"/>
        <v>0</v>
      </c>
      <c r="T247" s="4">
        <f t="shared" si="46"/>
        <v>1620.9857155797101</v>
      </c>
      <c r="U247" s="4">
        <f t="shared" si="47"/>
        <v>-288468.97125</v>
      </c>
      <c r="V247" s="19">
        <v>196490</v>
      </c>
      <c r="W247" s="19">
        <f t="shared" si="48"/>
        <v>0</v>
      </c>
      <c r="X247" s="20">
        <f t="shared" si="49"/>
        <v>-158361.97125</v>
      </c>
      <c r="Y247" s="4">
        <f t="shared" si="50"/>
        <v>-138328.23449999999</v>
      </c>
    </row>
    <row r="248" spans="1:25" x14ac:dyDescent="0.25">
      <c r="A248" t="s">
        <v>189</v>
      </c>
      <c r="B248">
        <v>3050</v>
      </c>
      <c r="C248" s="7">
        <v>134</v>
      </c>
      <c r="D248" s="7">
        <v>449</v>
      </c>
      <c r="E248" s="14">
        <v>557776022</v>
      </c>
      <c r="F248" s="14">
        <f t="shared" si="39"/>
        <v>1242262.855233853</v>
      </c>
      <c r="G248" s="14">
        <f t="shared" si="40"/>
        <v>4162.5076268656712</v>
      </c>
      <c r="H248" s="14">
        <v>229200</v>
      </c>
      <c r="I248" s="30">
        <f t="shared" si="51"/>
        <v>0.64600000000000002</v>
      </c>
      <c r="J248" s="15">
        <v>1779468</v>
      </c>
      <c r="K248" s="16">
        <v>0.28000000000000003</v>
      </c>
      <c r="L248" s="14">
        <v>498251</v>
      </c>
      <c r="M248" s="23">
        <f t="shared" si="41"/>
        <v>0.89328149713829041</v>
      </c>
      <c r="N248" s="4">
        <v>285539</v>
      </c>
      <c r="O248" s="23">
        <f t="shared" si="42"/>
        <v>0.51192412139939569</v>
      </c>
      <c r="P248" s="4">
        <f t="shared" si="43"/>
        <v>2130.8880597014927</v>
      </c>
      <c r="Q248" s="14"/>
      <c r="R248" s="23">
        <f t="shared" si="44"/>
        <v>1.5</v>
      </c>
      <c r="S248" s="23">
        <f t="shared" si="45"/>
        <v>0.73807587860060431</v>
      </c>
      <c r="T248" s="4">
        <f t="shared" si="46"/>
        <v>2130.8880597014927</v>
      </c>
      <c r="U248" s="4">
        <f t="shared" si="47"/>
        <v>0</v>
      </c>
      <c r="V248" s="19">
        <v>211099</v>
      </c>
      <c r="W248" s="19">
        <f t="shared" si="48"/>
        <v>0</v>
      </c>
      <c r="X248" s="20">
        <f t="shared" si="49"/>
        <v>211099</v>
      </c>
      <c r="Y248" s="4">
        <f t="shared" si="50"/>
        <v>-625565.03300000005</v>
      </c>
    </row>
    <row r="249" spans="1:25" x14ac:dyDescent="0.25">
      <c r="A249" t="s">
        <v>155</v>
      </c>
      <c r="B249">
        <v>24014</v>
      </c>
      <c r="C249" s="7">
        <v>119</v>
      </c>
      <c r="D249" s="7">
        <v>1341</v>
      </c>
      <c r="E249" s="14">
        <v>15587272</v>
      </c>
      <c r="F249" s="14">
        <f t="shared" si="39"/>
        <v>11623.618195376584</v>
      </c>
      <c r="G249" s="14">
        <f t="shared" si="40"/>
        <v>130.98547899159664</v>
      </c>
      <c r="H249" s="14">
        <v>173300</v>
      </c>
      <c r="I249" s="30">
        <f t="shared" si="51"/>
        <v>0.38700000000000001</v>
      </c>
      <c r="J249" s="15">
        <v>1849110</v>
      </c>
      <c r="K249" s="16">
        <v>0.28000000000000003</v>
      </c>
      <c r="L249" s="14">
        <v>517751</v>
      </c>
      <c r="M249" s="23">
        <f t="shared" si="41"/>
        <v>33.216267734341201</v>
      </c>
      <c r="N249" s="4">
        <v>36000</v>
      </c>
      <c r="O249" s="23">
        <f t="shared" si="42"/>
        <v>2.309576685387924</v>
      </c>
      <c r="P249" s="4">
        <f t="shared" si="43"/>
        <v>302.52100840336135</v>
      </c>
      <c r="Q249" s="14">
        <v>330130</v>
      </c>
      <c r="R249" s="23">
        <f t="shared" si="44"/>
        <v>0.44042331461207596</v>
      </c>
      <c r="S249" s="23">
        <f t="shared" si="45"/>
        <v>0</v>
      </c>
      <c r="T249" s="4">
        <f t="shared" si="46"/>
        <v>163.7318487394958</v>
      </c>
      <c r="U249" s="4">
        <f t="shared" si="47"/>
        <v>-16515.91</v>
      </c>
      <c r="V249" s="19">
        <v>69926</v>
      </c>
      <c r="W249" s="19">
        <f t="shared" si="48"/>
        <v>125135.07558858414</v>
      </c>
      <c r="X249" s="20">
        <f t="shared" si="49"/>
        <v>-151584.83441141585</v>
      </c>
      <c r="Y249" s="4">
        <f t="shared" si="50"/>
        <v>-158449.83241141585</v>
      </c>
    </row>
    <row r="250" spans="1:25" x14ac:dyDescent="0.25">
      <c r="A250" t="s">
        <v>257</v>
      </c>
      <c r="B250">
        <v>19400</v>
      </c>
      <c r="C250" s="7">
        <v>112</v>
      </c>
      <c r="D250" s="7">
        <v>1475</v>
      </c>
      <c r="E250" s="14">
        <v>268352589</v>
      </c>
      <c r="F250" s="14">
        <f t="shared" si="39"/>
        <v>181933.95864406781</v>
      </c>
      <c r="G250" s="14">
        <f t="shared" si="40"/>
        <v>2396.0052589285715</v>
      </c>
      <c r="H250" s="14">
        <v>283500</v>
      </c>
      <c r="I250" s="30">
        <f t="shared" si="51"/>
        <v>0.81599999999999995</v>
      </c>
      <c r="J250" s="15">
        <v>2271225</v>
      </c>
      <c r="K250" s="16">
        <v>0.28000000000000003</v>
      </c>
      <c r="L250" s="14">
        <v>635943</v>
      </c>
      <c r="M250" s="23">
        <f t="shared" si="41"/>
        <v>2.3698038553300487</v>
      </c>
      <c r="N250" s="4">
        <v>665000</v>
      </c>
      <c r="O250" s="23">
        <f t="shared" si="42"/>
        <v>2.4780830417104713</v>
      </c>
      <c r="P250" s="4">
        <f t="shared" si="43"/>
        <v>5678.0625</v>
      </c>
      <c r="Q250" s="14"/>
      <c r="R250" s="23">
        <f t="shared" si="44"/>
        <v>0.38019614466995133</v>
      </c>
      <c r="S250" s="23">
        <f t="shared" si="45"/>
        <v>0</v>
      </c>
      <c r="T250" s="4">
        <f t="shared" si="46"/>
        <v>2995.0065736607144</v>
      </c>
      <c r="U250" s="4">
        <f t="shared" si="47"/>
        <v>-300502.26374999998</v>
      </c>
      <c r="V250" s="19">
        <v>193013</v>
      </c>
      <c r="W250" s="19">
        <f t="shared" si="48"/>
        <v>0</v>
      </c>
      <c r="X250" s="20">
        <f t="shared" si="49"/>
        <v>-107489.26374999998</v>
      </c>
      <c r="Y250" s="4">
        <f t="shared" si="50"/>
        <v>-209515.88349999997</v>
      </c>
    </row>
    <row r="251" spans="1:25" x14ac:dyDescent="0.25">
      <c r="A251" t="s">
        <v>84</v>
      </c>
      <c r="B251">
        <v>38302</v>
      </c>
      <c r="C251" s="7">
        <v>110</v>
      </c>
      <c r="D251" s="7">
        <v>804</v>
      </c>
      <c r="E251" s="14">
        <v>104611266</v>
      </c>
      <c r="F251" s="14">
        <f t="shared" si="39"/>
        <v>130113.51492537314</v>
      </c>
      <c r="G251" s="14">
        <f t="shared" si="40"/>
        <v>951.01150909090904</v>
      </c>
      <c r="H251" s="14">
        <v>130900</v>
      </c>
      <c r="I251" s="30">
        <f t="shared" si="51"/>
        <v>0.13200000000000001</v>
      </c>
      <c r="J251" s="15">
        <v>2368280</v>
      </c>
      <c r="K251" s="16">
        <v>0.37759999999999999</v>
      </c>
      <c r="L251" s="14">
        <v>894263</v>
      </c>
      <c r="M251" s="23">
        <f t="shared" si="41"/>
        <v>8.5484387503732151</v>
      </c>
      <c r="N251" s="4">
        <v>265000</v>
      </c>
      <c r="O251" s="23">
        <f t="shared" si="42"/>
        <v>2.5331879646691209</v>
      </c>
      <c r="P251" s="4">
        <f t="shared" si="43"/>
        <v>2409.090909090909</v>
      </c>
      <c r="Q251" s="14">
        <v>173633</v>
      </c>
      <c r="R251" s="23">
        <f t="shared" si="44"/>
        <v>0.21681203533087912</v>
      </c>
      <c r="S251" s="23">
        <f t="shared" si="45"/>
        <v>0</v>
      </c>
      <c r="T251" s="4">
        <f t="shared" si="46"/>
        <v>1188.7643863636365</v>
      </c>
      <c r="U251" s="4">
        <f t="shared" si="47"/>
        <v>-134235.91750000001</v>
      </c>
      <c r="V251" s="19">
        <v>176469</v>
      </c>
      <c r="W251" s="19">
        <f t="shared" si="48"/>
        <v>2917.4991365063674</v>
      </c>
      <c r="X251" s="20">
        <f t="shared" si="49"/>
        <v>-128482.41836349363</v>
      </c>
      <c r="Y251" s="4">
        <f t="shared" si="50"/>
        <v>-151163.39986349363</v>
      </c>
    </row>
    <row r="252" spans="1:25" x14ac:dyDescent="0.25">
      <c r="A252" t="s">
        <v>65</v>
      </c>
      <c r="B252">
        <v>19028</v>
      </c>
      <c r="C252" s="7">
        <v>108</v>
      </c>
      <c r="D252" s="7">
        <v>1243</v>
      </c>
      <c r="E252" s="14">
        <v>572141199</v>
      </c>
      <c r="F252" s="14">
        <f t="shared" si="39"/>
        <v>460290.58648431214</v>
      </c>
      <c r="G252" s="14">
        <f t="shared" si="40"/>
        <v>5297.603694444444</v>
      </c>
      <c r="H252" s="14">
        <v>369600</v>
      </c>
      <c r="I252" s="30">
        <f t="shared" si="51"/>
        <v>0.94199999999999995</v>
      </c>
      <c r="J252" s="15">
        <v>2213299</v>
      </c>
      <c r="K252" s="16">
        <v>0.28000000000000003</v>
      </c>
      <c r="L252" s="14">
        <v>619724</v>
      </c>
      <c r="M252" s="23">
        <f t="shared" si="41"/>
        <v>1.0831661853457959</v>
      </c>
      <c r="N252" s="4">
        <v>495000</v>
      </c>
      <c r="O252" s="23">
        <f t="shared" si="42"/>
        <v>0.86517104670170752</v>
      </c>
      <c r="P252" s="4">
        <f t="shared" si="43"/>
        <v>4583.333333333333</v>
      </c>
      <c r="Q252" s="14"/>
      <c r="R252" s="23">
        <f t="shared" si="44"/>
        <v>1.5</v>
      </c>
      <c r="S252" s="23">
        <f t="shared" si="45"/>
        <v>0.38482895329829248</v>
      </c>
      <c r="T252" s="4">
        <f t="shared" si="46"/>
        <v>4583.333333333333</v>
      </c>
      <c r="U252" s="4">
        <f t="shared" si="47"/>
        <v>0</v>
      </c>
      <c r="V252" s="19">
        <v>128254</v>
      </c>
      <c r="W252" s="19">
        <f t="shared" si="48"/>
        <v>0</v>
      </c>
      <c r="X252" s="20">
        <f t="shared" si="49"/>
        <v>128254</v>
      </c>
      <c r="Y252" s="4">
        <f t="shared" si="50"/>
        <v>-729957.79850000003</v>
      </c>
    </row>
    <row r="253" spans="1:25" x14ac:dyDescent="0.25">
      <c r="A253" t="s">
        <v>168</v>
      </c>
      <c r="B253">
        <v>38324</v>
      </c>
      <c r="C253" s="7">
        <v>98</v>
      </c>
      <c r="D253" s="7">
        <v>857</v>
      </c>
      <c r="E253" s="14">
        <v>232953573</v>
      </c>
      <c r="F253" s="14">
        <f t="shared" si="39"/>
        <v>271824.47257876315</v>
      </c>
      <c r="G253" s="14">
        <f t="shared" si="40"/>
        <v>2377.0772755102039</v>
      </c>
      <c r="H253" s="14">
        <v>245100</v>
      </c>
      <c r="I253" s="30">
        <f t="shared" si="51"/>
        <v>0.7</v>
      </c>
      <c r="J253" s="15">
        <v>2333794</v>
      </c>
      <c r="K253" s="16">
        <v>0.28000000000000003</v>
      </c>
      <c r="L253" s="14">
        <v>653462</v>
      </c>
      <c r="M253" s="23">
        <f t="shared" si="41"/>
        <v>2.8051168805210813</v>
      </c>
      <c r="N253" s="4">
        <v>676000</v>
      </c>
      <c r="O253" s="23">
        <f t="shared" si="42"/>
        <v>2.9018657721983083</v>
      </c>
      <c r="P253" s="4">
        <f t="shared" si="43"/>
        <v>6667.9795918367345</v>
      </c>
      <c r="Q253" s="14"/>
      <c r="R253" s="23">
        <f t="shared" si="44"/>
        <v>-5.5116880521081324E-2</v>
      </c>
      <c r="S253" s="23">
        <f t="shared" si="45"/>
        <v>0</v>
      </c>
      <c r="T253" s="4">
        <f t="shared" si="46"/>
        <v>2971.346594387755</v>
      </c>
      <c r="U253" s="4">
        <f t="shared" si="47"/>
        <v>-362270.03375</v>
      </c>
      <c r="V253" s="19">
        <v>126022</v>
      </c>
      <c r="W253" s="19">
        <f t="shared" si="48"/>
        <v>0</v>
      </c>
      <c r="X253" s="20">
        <f t="shared" si="49"/>
        <v>-236248.03375</v>
      </c>
      <c r="Y253" s="4">
        <f t="shared" si="50"/>
        <v>-223408.35950000002</v>
      </c>
    </row>
    <row r="254" spans="1:25" x14ac:dyDescent="0.25">
      <c r="A254" t="s">
        <v>130</v>
      </c>
      <c r="B254">
        <v>9207</v>
      </c>
      <c r="C254" s="7">
        <v>94</v>
      </c>
      <c r="D254" s="7">
        <v>520</v>
      </c>
      <c r="E254" s="14">
        <v>78079495</v>
      </c>
      <c r="F254" s="14">
        <f t="shared" si="39"/>
        <v>150152.875</v>
      </c>
      <c r="G254" s="14">
        <f t="shared" si="40"/>
        <v>830.63292553191491</v>
      </c>
      <c r="H254" s="14">
        <v>112700</v>
      </c>
      <c r="I254" s="30">
        <f t="shared" si="51"/>
        <v>7.8E-2</v>
      </c>
      <c r="J254" s="15">
        <v>2108101</v>
      </c>
      <c r="K254" s="16">
        <v>0.32</v>
      </c>
      <c r="L254" s="14">
        <v>674592</v>
      </c>
      <c r="M254" s="23">
        <f t="shared" si="41"/>
        <v>8.6398099782791888</v>
      </c>
      <c r="N254" s="4">
        <v>150000</v>
      </c>
      <c r="O254" s="23">
        <f t="shared" si="42"/>
        <v>1.9211189826471085</v>
      </c>
      <c r="P254" s="4">
        <f t="shared" si="43"/>
        <v>1595.7446808510638</v>
      </c>
      <c r="Q254" s="14">
        <v>178173</v>
      </c>
      <c r="R254" s="23">
        <f t="shared" si="44"/>
        <v>0.82888101735289155</v>
      </c>
      <c r="S254" s="23">
        <f t="shared" si="45"/>
        <v>0</v>
      </c>
      <c r="T254" s="4">
        <f t="shared" si="46"/>
        <v>1038.2911569148935</v>
      </c>
      <c r="U254" s="4">
        <f t="shared" si="47"/>
        <v>-52400.631249999991</v>
      </c>
      <c r="V254" s="19">
        <v>228175</v>
      </c>
      <c r="W254" s="19">
        <f t="shared" si="48"/>
        <v>16637.619193923612</v>
      </c>
      <c r="X254" s="20">
        <f t="shared" si="49"/>
        <v>14238.987943923625</v>
      </c>
      <c r="Y254" s="4">
        <f t="shared" si="50"/>
        <v>-50479.623306076384</v>
      </c>
    </row>
    <row r="255" spans="1:25" x14ac:dyDescent="0.25">
      <c r="A255" t="s">
        <v>15</v>
      </c>
      <c r="B255">
        <v>21234</v>
      </c>
      <c r="C255" s="7">
        <v>90</v>
      </c>
      <c r="D255" s="7">
        <v>895</v>
      </c>
      <c r="E255" s="14">
        <v>124535633</v>
      </c>
      <c r="F255" s="14">
        <f t="shared" si="39"/>
        <v>139145.95865921787</v>
      </c>
      <c r="G255" s="14">
        <f t="shared" si="40"/>
        <v>1383.7292555555555</v>
      </c>
      <c r="H255" s="14">
        <v>217900</v>
      </c>
      <c r="I255" s="30">
        <f t="shared" si="51"/>
        <v>0.60799999999999998</v>
      </c>
      <c r="J255" s="15">
        <v>1279733</v>
      </c>
      <c r="K255" s="16">
        <v>0.29320000000000002</v>
      </c>
      <c r="L255" s="14">
        <v>375218</v>
      </c>
      <c r="M255" s="23">
        <f t="shared" si="41"/>
        <v>3.0129368676353057</v>
      </c>
      <c r="N255" s="4">
        <v>248000</v>
      </c>
      <c r="O255" s="23">
        <f t="shared" si="42"/>
        <v>1.9913979158077593</v>
      </c>
      <c r="P255" s="4">
        <f t="shared" si="43"/>
        <v>2755.5555555555557</v>
      </c>
      <c r="Q255" s="14">
        <v>44449</v>
      </c>
      <c r="R255" s="23">
        <f t="shared" si="44"/>
        <v>0.75860208419224073</v>
      </c>
      <c r="S255" s="23">
        <f t="shared" si="45"/>
        <v>0</v>
      </c>
      <c r="T255" s="4">
        <f t="shared" si="46"/>
        <v>1729.6615694444445</v>
      </c>
      <c r="U255" s="4">
        <f t="shared" si="47"/>
        <v>-92330.458750000005</v>
      </c>
      <c r="V255" s="19">
        <v>94895</v>
      </c>
      <c r="W255" s="19">
        <f t="shared" si="48"/>
        <v>0</v>
      </c>
      <c r="X255" s="20">
        <f t="shared" si="49"/>
        <v>-41884.458750000005</v>
      </c>
      <c r="Y255" s="4">
        <f t="shared" si="50"/>
        <v>-136357.44949999999</v>
      </c>
    </row>
    <row r="256" spans="1:25" x14ac:dyDescent="0.25">
      <c r="A256" t="s">
        <v>95</v>
      </c>
      <c r="B256">
        <v>22204</v>
      </c>
      <c r="C256" s="7">
        <v>88</v>
      </c>
      <c r="D256" s="7">
        <v>725</v>
      </c>
      <c r="E256" s="14">
        <v>155331546</v>
      </c>
      <c r="F256" s="14">
        <f t="shared" si="39"/>
        <v>214250.40827586208</v>
      </c>
      <c r="G256" s="14">
        <f t="shared" si="40"/>
        <v>1765.1312045454547</v>
      </c>
      <c r="H256" s="14">
        <v>114400</v>
      </c>
      <c r="I256" s="30">
        <f t="shared" si="51"/>
        <v>8.7999999999999995E-2</v>
      </c>
      <c r="J256" s="15">
        <v>2304151</v>
      </c>
      <c r="K256" s="16">
        <v>0.37010000000000004</v>
      </c>
      <c r="L256" s="14">
        <v>852766</v>
      </c>
      <c r="M256" s="23">
        <f t="shared" si="41"/>
        <v>5.4899730412777838</v>
      </c>
      <c r="N256" s="4">
        <v>540000</v>
      </c>
      <c r="O256" s="23">
        <f t="shared" si="42"/>
        <v>3.4764348511666778</v>
      </c>
      <c r="P256" s="4">
        <f t="shared" si="43"/>
        <v>6136.363636363636</v>
      </c>
      <c r="Q256" s="14">
        <v>89925</v>
      </c>
      <c r="R256" s="23">
        <f t="shared" si="44"/>
        <v>-0.72643485116667783</v>
      </c>
      <c r="S256" s="23">
        <f t="shared" si="45"/>
        <v>0</v>
      </c>
      <c r="T256" s="4">
        <f t="shared" si="46"/>
        <v>2206.4140056818183</v>
      </c>
      <c r="U256" s="4">
        <f t="shared" si="47"/>
        <v>-345835.5675</v>
      </c>
      <c r="V256" s="19">
        <v>162973</v>
      </c>
      <c r="W256" s="19">
        <f t="shared" si="48"/>
        <v>0</v>
      </c>
      <c r="X256" s="20">
        <f t="shared" si="49"/>
        <v>-272787.5675</v>
      </c>
      <c r="Y256" s="4">
        <f t="shared" si="50"/>
        <v>-159949.31900000002</v>
      </c>
    </row>
    <row r="257" spans="1:25" x14ac:dyDescent="0.25">
      <c r="A257" t="s">
        <v>52</v>
      </c>
      <c r="B257">
        <v>22073</v>
      </c>
      <c r="C257" s="7">
        <v>86</v>
      </c>
      <c r="D257" s="7">
        <v>1301</v>
      </c>
      <c r="E257" s="14">
        <v>265112940</v>
      </c>
      <c r="F257" s="14">
        <f t="shared" si="39"/>
        <v>203776.27978478093</v>
      </c>
      <c r="G257" s="14">
        <f t="shared" si="40"/>
        <v>3082.7086046511627</v>
      </c>
      <c r="H257" s="14">
        <v>209400</v>
      </c>
      <c r="I257" s="30">
        <f t="shared" si="51"/>
        <v>0.56100000000000005</v>
      </c>
      <c r="J257" s="15">
        <v>2212293</v>
      </c>
      <c r="K257" s="16">
        <v>0.34420000000000001</v>
      </c>
      <c r="L257" s="14">
        <v>761471</v>
      </c>
      <c r="M257" s="23">
        <f t="shared" si="41"/>
        <v>2.8722513506885026</v>
      </c>
      <c r="N257" s="4">
        <v>540187</v>
      </c>
      <c r="O257" s="23">
        <f t="shared" si="42"/>
        <v>2.037573118837579</v>
      </c>
      <c r="P257" s="4">
        <f t="shared" si="43"/>
        <v>6281.2441860465115</v>
      </c>
      <c r="Q257" s="14"/>
      <c r="R257" s="23">
        <f t="shared" si="44"/>
        <v>0.71242688116242103</v>
      </c>
      <c r="S257" s="23">
        <f t="shared" si="45"/>
        <v>0</v>
      </c>
      <c r="T257" s="4">
        <f t="shared" si="46"/>
        <v>3853.3857558139534</v>
      </c>
      <c r="U257" s="4">
        <f t="shared" si="47"/>
        <v>-208795.82499999995</v>
      </c>
      <c r="V257" s="19">
        <v>145039</v>
      </c>
      <c r="W257" s="19">
        <f t="shared" si="48"/>
        <v>0</v>
      </c>
      <c r="X257" s="20">
        <f t="shared" si="49"/>
        <v>-63756.824999999953</v>
      </c>
      <c r="Y257" s="4">
        <f t="shared" si="50"/>
        <v>-252630.41</v>
      </c>
    </row>
    <row r="258" spans="1:25" x14ac:dyDescent="0.25">
      <c r="A258" t="s">
        <v>13</v>
      </c>
      <c r="B258">
        <v>20203</v>
      </c>
      <c r="C258" s="7">
        <v>84</v>
      </c>
      <c r="D258" s="7">
        <v>375</v>
      </c>
      <c r="E258" s="14">
        <v>476315534</v>
      </c>
      <c r="F258" s="14">
        <f t="shared" ref="F258:F296" si="52">E258/D258</f>
        <v>1270174.7573333334</v>
      </c>
      <c r="G258" s="14">
        <f t="shared" ref="G258:G296" si="53">E258/C258/1000</f>
        <v>5670.4230238095242</v>
      </c>
      <c r="H258" s="14">
        <v>200900</v>
      </c>
      <c r="I258" s="30">
        <f t="shared" si="51"/>
        <v>0.50600000000000001</v>
      </c>
      <c r="J258" s="15">
        <v>2088178</v>
      </c>
      <c r="K258" s="16">
        <v>0.28000000000000003</v>
      </c>
      <c r="L258" s="14">
        <v>584690</v>
      </c>
      <c r="M258" s="23">
        <f t="shared" ref="M258:M296" si="54">L258/E258*1000</f>
        <v>1.2275266252391424</v>
      </c>
      <c r="N258" s="4">
        <v>150000</v>
      </c>
      <c r="O258" s="23">
        <f t="shared" ref="O258:O296" si="55">N258/E258*1000</f>
        <v>0.31491729597884582</v>
      </c>
      <c r="P258" s="4">
        <f t="shared" ref="P258:P296" si="56">MIN(M258,O258)*E258/1000/C258</f>
        <v>1785.7142857142858</v>
      </c>
      <c r="Q258" s="14"/>
      <c r="R258" s="23">
        <f t="shared" ref="R258:R296" si="57">$M$300+(MIN($M$301,O258)-MIN(M258,O258))</f>
        <v>1.5</v>
      </c>
      <c r="S258" s="23">
        <f t="shared" ref="S258:S296" si="58">MAX($M$301-O258,0)</f>
        <v>0.93508270402115423</v>
      </c>
      <c r="T258" s="4">
        <f t="shared" ref="T258:T296" si="59">MIN($M$301,O258)*E258/1000/C258</f>
        <v>1785.7142857142858</v>
      </c>
      <c r="U258" s="4">
        <f t="shared" ref="U258:U296" si="60">(MIN($M$301,O258)-MIN(M258,O258))*E258/1000</f>
        <v>0</v>
      </c>
      <c r="V258" s="19">
        <v>32381</v>
      </c>
      <c r="W258" s="19">
        <f t="shared" ref="W258:W296" si="61">IF((E258/C258)&lt;(E$298/C$298),MIN($M$301,O258)*(E$298/C$298-E258/C258)*C258/1000,0)</f>
        <v>0</v>
      </c>
      <c r="X258" s="20">
        <f t="shared" ref="X258:X296" si="62">U258+V258+W258-Q258</f>
        <v>32381</v>
      </c>
      <c r="Y258" s="4">
        <f t="shared" ref="Y258:Y296" si="63">X258-R258*E258/1000</f>
        <v>-682092.30099999998</v>
      </c>
    </row>
    <row r="259" spans="1:25" x14ac:dyDescent="0.25">
      <c r="A259" t="s">
        <v>70</v>
      </c>
      <c r="B259">
        <v>38308</v>
      </c>
      <c r="C259" s="7">
        <v>82</v>
      </c>
      <c r="D259" s="7">
        <v>559</v>
      </c>
      <c r="E259" s="14">
        <v>137531121</v>
      </c>
      <c r="F259" s="14">
        <f t="shared" si="52"/>
        <v>246030.62790697673</v>
      </c>
      <c r="G259" s="14">
        <f t="shared" si="53"/>
        <v>1677.208792682927</v>
      </c>
      <c r="H259" s="14">
        <v>90900</v>
      </c>
      <c r="I259" s="30">
        <f t="shared" ref="I259:I296" si="64">_xlfn.PERCENTRANK.INC(H$2:H$296,H259)</f>
        <v>0.03</v>
      </c>
      <c r="J259" s="15">
        <v>2191384</v>
      </c>
      <c r="K259" s="16">
        <v>0.28000000000000003</v>
      </c>
      <c r="L259" s="14">
        <v>613588</v>
      </c>
      <c r="M259" s="23">
        <f t="shared" si="54"/>
        <v>4.4614484019220644</v>
      </c>
      <c r="N259" s="4">
        <v>330000</v>
      </c>
      <c r="O259" s="23">
        <f t="shared" si="55"/>
        <v>2.3994569200086722</v>
      </c>
      <c r="P259" s="4">
        <f t="shared" si="56"/>
        <v>4024.3902439024391</v>
      </c>
      <c r="Q259" s="14">
        <v>100798</v>
      </c>
      <c r="R259" s="23">
        <f t="shared" si="57"/>
        <v>0.35054307999132783</v>
      </c>
      <c r="S259" s="23">
        <f t="shared" si="58"/>
        <v>0</v>
      </c>
      <c r="T259" s="4">
        <f t="shared" si="59"/>
        <v>2096.5109908536583</v>
      </c>
      <c r="U259" s="4">
        <f t="shared" si="60"/>
        <v>-158086.09875</v>
      </c>
      <c r="V259" s="19">
        <v>167138</v>
      </c>
      <c r="W259" s="19">
        <f t="shared" si="61"/>
        <v>0</v>
      </c>
      <c r="X259" s="20">
        <f t="shared" si="62"/>
        <v>-91746.098750000005</v>
      </c>
      <c r="Y259" s="4">
        <f t="shared" si="63"/>
        <v>-139956.68150000001</v>
      </c>
    </row>
    <row r="260" spans="1:25" x14ac:dyDescent="0.25">
      <c r="A260" t="s">
        <v>29</v>
      </c>
      <c r="B260">
        <v>20215</v>
      </c>
      <c r="C260" s="7">
        <v>81</v>
      </c>
      <c r="D260" s="7">
        <v>540</v>
      </c>
      <c r="E260" s="14">
        <v>170698200</v>
      </c>
      <c r="F260" s="14">
        <f t="shared" si="52"/>
        <v>316107.77777777775</v>
      </c>
      <c r="G260" s="14">
        <f t="shared" si="53"/>
        <v>2107.385185185185</v>
      </c>
      <c r="H260" s="14">
        <v>204500</v>
      </c>
      <c r="I260" s="30">
        <f t="shared" si="64"/>
        <v>0.52700000000000002</v>
      </c>
      <c r="J260" s="15">
        <v>1033542</v>
      </c>
      <c r="K260" s="16">
        <v>0.37709999999999999</v>
      </c>
      <c r="L260" s="14">
        <v>389749</v>
      </c>
      <c r="M260" s="23">
        <f t="shared" si="54"/>
        <v>2.2832636782344511</v>
      </c>
      <c r="N260" s="4">
        <v>385830</v>
      </c>
      <c r="O260" s="23">
        <f t="shared" si="55"/>
        <v>2.260305029578519</v>
      </c>
      <c r="P260" s="4">
        <f t="shared" si="56"/>
        <v>4763.333333333333</v>
      </c>
      <c r="Q260" s="14"/>
      <c r="R260" s="23">
        <f t="shared" si="57"/>
        <v>0.48969497042148102</v>
      </c>
      <c r="S260" s="23">
        <f t="shared" si="58"/>
        <v>0</v>
      </c>
      <c r="T260" s="4">
        <f t="shared" si="59"/>
        <v>2634.2314814814813</v>
      </c>
      <c r="U260" s="4">
        <f t="shared" si="60"/>
        <v>-172457.24999999994</v>
      </c>
      <c r="V260" s="19">
        <v>42653</v>
      </c>
      <c r="W260" s="19">
        <f t="shared" si="61"/>
        <v>0</v>
      </c>
      <c r="X260" s="20">
        <f t="shared" si="62"/>
        <v>-129804.24999999994</v>
      </c>
      <c r="Y260" s="4">
        <f t="shared" si="63"/>
        <v>-213394.3</v>
      </c>
    </row>
    <row r="261" spans="1:25" x14ac:dyDescent="0.25">
      <c r="A261" t="s">
        <v>295</v>
      </c>
      <c r="B261">
        <v>20094</v>
      </c>
      <c r="C261" s="7">
        <v>77</v>
      </c>
      <c r="D261" s="7">
        <v>397</v>
      </c>
      <c r="E261" s="14">
        <v>49672053</v>
      </c>
      <c r="F261" s="14">
        <f t="shared" si="52"/>
        <v>125118.52141057934</v>
      </c>
      <c r="G261" s="14">
        <f t="shared" si="53"/>
        <v>645.09159740259747</v>
      </c>
      <c r="H261" s="14">
        <v>88100</v>
      </c>
      <c r="I261" s="30">
        <f t="shared" si="64"/>
        <v>2.7E-2</v>
      </c>
      <c r="J261" s="15">
        <v>2168881</v>
      </c>
      <c r="K261" s="16">
        <v>0.28000000000000003</v>
      </c>
      <c r="L261" s="14">
        <v>607287</v>
      </c>
      <c r="M261" s="23">
        <f t="shared" si="54"/>
        <v>12.225929135644947</v>
      </c>
      <c r="N261" s="4">
        <v>0</v>
      </c>
      <c r="O261" s="23">
        <f t="shared" si="55"/>
        <v>0</v>
      </c>
      <c r="P261" s="4">
        <f t="shared" si="56"/>
        <v>0</v>
      </c>
      <c r="Q261" s="14"/>
      <c r="R261" s="23">
        <f t="shared" si="57"/>
        <v>1.5</v>
      </c>
      <c r="S261" s="23">
        <f t="shared" si="58"/>
        <v>1.25</v>
      </c>
      <c r="T261" s="4">
        <f t="shared" si="59"/>
        <v>0</v>
      </c>
      <c r="U261" s="4">
        <f t="shared" si="60"/>
        <v>0</v>
      </c>
      <c r="V261" s="19">
        <v>145961</v>
      </c>
      <c r="W261" s="19">
        <f t="shared" si="61"/>
        <v>0</v>
      </c>
      <c r="X261" s="20">
        <f t="shared" si="62"/>
        <v>145961</v>
      </c>
      <c r="Y261" s="4">
        <f t="shared" si="63"/>
        <v>71452.920499999993</v>
      </c>
    </row>
    <row r="262" spans="1:25" x14ac:dyDescent="0.25">
      <c r="A262" t="s">
        <v>179</v>
      </c>
      <c r="B262">
        <v>32123</v>
      </c>
      <c r="C262" s="7">
        <v>75</v>
      </c>
      <c r="D262" s="7">
        <v>708</v>
      </c>
      <c r="E262" s="14">
        <v>89558787</v>
      </c>
      <c r="F262" s="14">
        <f t="shared" si="52"/>
        <v>126495.46186440678</v>
      </c>
      <c r="G262" s="14">
        <f t="shared" si="53"/>
        <v>1194.11716</v>
      </c>
      <c r="H262" s="14">
        <v>201515</v>
      </c>
      <c r="I262" s="30">
        <f t="shared" si="64"/>
        <v>0.51</v>
      </c>
      <c r="J262" s="15">
        <v>881518</v>
      </c>
      <c r="K262" s="16">
        <v>0.28000000000000003</v>
      </c>
      <c r="L262" s="14">
        <v>246825</v>
      </c>
      <c r="M262" s="23">
        <f t="shared" si="54"/>
        <v>2.7560109763433935</v>
      </c>
      <c r="N262" s="4">
        <v>105000</v>
      </c>
      <c r="O262" s="23">
        <f t="shared" si="55"/>
        <v>1.1724142713098604</v>
      </c>
      <c r="P262" s="4">
        <f t="shared" si="56"/>
        <v>1400</v>
      </c>
      <c r="Q262" s="14">
        <v>24393</v>
      </c>
      <c r="R262" s="23">
        <f t="shared" si="57"/>
        <v>1.5</v>
      </c>
      <c r="S262" s="23">
        <f t="shared" si="58"/>
        <v>7.7585728690139577E-2</v>
      </c>
      <c r="T262" s="4">
        <f t="shared" si="59"/>
        <v>1400</v>
      </c>
      <c r="U262" s="4">
        <f t="shared" si="60"/>
        <v>0</v>
      </c>
      <c r="V262" s="19">
        <v>77692</v>
      </c>
      <c r="W262" s="19">
        <f t="shared" si="61"/>
        <v>0</v>
      </c>
      <c r="X262" s="20">
        <f t="shared" si="62"/>
        <v>53299</v>
      </c>
      <c r="Y262" s="4">
        <f t="shared" si="63"/>
        <v>-81039.180499999988</v>
      </c>
    </row>
    <row r="263" spans="1:25" x14ac:dyDescent="0.25">
      <c r="A263" t="s">
        <v>229</v>
      </c>
      <c r="B263">
        <v>30002</v>
      </c>
      <c r="C263" s="7">
        <v>74</v>
      </c>
      <c r="D263" s="7">
        <v>796</v>
      </c>
      <c r="E263" s="14">
        <v>142403310</v>
      </c>
      <c r="F263" s="14">
        <f t="shared" si="52"/>
        <v>178898.63065326633</v>
      </c>
      <c r="G263" s="14">
        <f t="shared" si="53"/>
        <v>1924.369054054054</v>
      </c>
      <c r="H263" s="14">
        <v>316200</v>
      </c>
      <c r="I263" s="30">
        <f t="shared" si="64"/>
        <v>0.90100000000000002</v>
      </c>
      <c r="J263" s="15">
        <v>965844</v>
      </c>
      <c r="K263" s="16">
        <v>0.28000000000000003</v>
      </c>
      <c r="L263" s="14">
        <v>270436</v>
      </c>
      <c r="M263" s="23">
        <f t="shared" si="54"/>
        <v>1.8990850704242761</v>
      </c>
      <c r="N263" s="4">
        <v>175000</v>
      </c>
      <c r="O263" s="23">
        <f t="shared" si="55"/>
        <v>1.2289040191551728</v>
      </c>
      <c r="P263" s="4">
        <f t="shared" si="56"/>
        <v>2364.864864864865</v>
      </c>
      <c r="Q263" s="14"/>
      <c r="R263" s="23">
        <f t="shared" si="57"/>
        <v>1.5</v>
      </c>
      <c r="S263" s="23">
        <f t="shared" si="58"/>
        <v>2.1095980844827222E-2</v>
      </c>
      <c r="T263" s="4">
        <f t="shared" si="59"/>
        <v>2364.864864864865</v>
      </c>
      <c r="U263" s="4">
        <f t="shared" si="60"/>
        <v>0</v>
      </c>
      <c r="V263" s="19">
        <v>166300</v>
      </c>
      <c r="W263" s="19">
        <f t="shared" si="61"/>
        <v>0</v>
      </c>
      <c r="X263" s="20">
        <f t="shared" si="62"/>
        <v>166300</v>
      </c>
      <c r="Y263" s="4">
        <f t="shared" si="63"/>
        <v>-47304.964999999997</v>
      </c>
    </row>
    <row r="264" spans="1:25" x14ac:dyDescent="0.25">
      <c r="A264" t="s">
        <v>180</v>
      </c>
      <c r="B264">
        <v>10065</v>
      </c>
      <c r="C264" s="7">
        <v>72</v>
      </c>
      <c r="D264" s="7">
        <v>904</v>
      </c>
      <c r="E264" s="14">
        <v>123402049</v>
      </c>
      <c r="F264" s="14">
        <f t="shared" si="52"/>
        <v>136506.6913716814</v>
      </c>
      <c r="G264" s="14">
        <f t="shared" si="53"/>
        <v>1713.9173472222224</v>
      </c>
      <c r="H264" s="14">
        <v>300800</v>
      </c>
      <c r="I264" s="30">
        <f t="shared" si="64"/>
        <v>0.874</v>
      </c>
      <c r="J264" s="15">
        <v>1324166</v>
      </c>
      <c r="K264" s="16">
        <v>0.28000000000000003</v>
      </c>
      <c r="L264" s="14">
        <v>370766</v>
      </c>
      <c r="M264" s="23">
        <f t="shared" si="54"/>
        <v>3.0045368209404693</v>
      </c>
      <c r="N264" s="4">
        <v>0</v>
      </c>
      <c r="O264" s="23">
        <f t="shared" si="55"/>
        <v>0</v>
      </c>
      <c r="P264" s="4">
        <f t="shared" si="56"/>
        <v>0</v>
      </c>
      <c r="Q264" s="14"/>
      <c r="R264" s="23">
        <f t="shared" si="57"/>
        <v>1.5</v>
      </c>
      <c r="S264" s="23">
        <f t="shared" si="58"/>
        <v>1.25</v>
      </c>
      <c r="T264" s="4">
        <f t="shared" si="59"/>
        <v>0</v>
      </c>
      <c r="U264" s="4">
        <f t="shared" si="60"/>
        <v>0</v>
      </c>
      <c r="V264" s="19">
        <v>93907</v>
      </c>
      <c r="W264" s="19">
        <f t="shared" si="61"/>
        <v>0</v>
      </c>
      <c r="X264" s="20">
        <f t="shared" si="62"/>
        <v>93907</v>
      </c>
      <c r="Y264" s="4">
        <f t="shared" si="63"/>
        <v>-91196.073499999999</v>
      </c>
    </row>
    <row r="265" spans="1:25" x14ac:dyDescent="0.25">
      <c r="A265" t="s">
        <v>2</v>
      </c>
      <c r="B265">
        <v>22017</v>
      </c>
      <c r="C265" s="7">
        <v>72</v>
      </c>
      <c r="D265" s="7">
        <v>477</v>
      </c>
      <c r="E265" s="14">
        <v>90290989</v>
      </c>
      <c r="F265" s="14">
        <f t="shared" si="52"/>
        <v>189289.285115304</v>
      </c>
      <c r="G265" s="14">
        <f t="shared" si="53"/>
        <v>1254.0415138888891</v>
      </c>
      <c r="H265" s="14">
        <v>119600</v>
      </c>
      <c r="I265" s="30">
        <f t="shared" si="64"/>
        <v>0.105</v>
      </c>
      <c r="J265" s="15">
        <v>2236176</v>
      </c>
      <c r="K265" s="16">
        <v>0.28000000000000003</v>
      </c>
      <c r="L265" s="14">
        <v>626129</v>
      </c>
      <c r="M265" s="23">
        <f t="shared" si="54"/>
        <v>6.9345679666882374</v>
      </c>
      <c r="N265" s="4">
        <v>210000</v>
      </c>
      <c r="O265" s="23">
        <f t="shared" si="55"/>
        <v>2.3258134873237459</v>
      </c>
      <c r="P265" s="4">
        <f t="shared" si="56"/>
        <v>2916.6666666666661</v>
      </c>
      <c r="Q265" s="14">
        <v>177798</v>
      </c>
      <c r="R265" s="23">
        <f t="shared" si="57"/>
        <v>0.42418651267625407</v>
      </c>
      <c r="S265" s="23">
        <f t="shared" si="58"/>
        <v>0</v>
      </c>
      <c r="T265" s="4">
        <f t="shared" si="59"/>
        <v>1567.5518923611112</v>
      </c>
      <c r="U265" s="4">
        <f t="shared" si="60"/>
        <v>-97136.263749999984</v>
      </c>
      <c r="V265" s="19">
        <v>153721</v>
      </c>
      <c r="W265" s="19">
        <f t="shared" si="61"/>
        <v>0</v>
      </c>
      <c r="X265" s="20">
        <f t="shared" si="62"/>
        <v>-121213.26374999998</v>
      </c>
      <c r="Y265" s="4">
        <f t="shared" si="63"/>
        <v>-159513.4835</v>
      </c>
    </row>
    <row r="266" spans="1:25" x14ac:dyDescent="0.25">
      <c r="A266" t="s">
        <v>113</v>
      </c>
      <c r="B266">
        <v>20402</v>
      </c>
      <c r="C266" s="7">
        <v>71</v>
      </c>
      <c r="D266" s="7">
        <v>594</v>
      </c>
      <c r="E266" s="14">
        <v>37818710</v>
      </c>
      <c r="F266" s="14">
        <f t="shared" si="52"/>
        <v>63667.861952861953</v>
      </c>
      <c r="G266" s="14">
        <f t="shared" si="53"/>
        <v>532.65788732394367</v>
      </c>
      <c r="H266" s="14">
        <v>156300</v>
      </c>
      <c r="I266" s="30">
        <f t="shared" si="64"/>
        <v>0.25800000000000001</v>
      </c>
      <c r="J266" s="15">
        <v>2121699</v>
      </c>
      <c r="K266" s="16">
        <v>0.28000000000000003</v>
      </c>
      <c r="L266" s="14">
        <v>594076</v>
      </c>
      <c r="M266" s="23">
        <f t="shared" si="54"/>
        <v>15.708520993973618</v>
      </c>
      <c r="N266" s="4">
        <v>90000</v>
      </c>
      <c r="O266" s="23">
        <f t="shared" si="55"/>
        <v>2.379774455553878</v>
      </c>
      <c r="P266" s="4">
        <f t="shared" si="56"/>
        <v>1267.605633802817</v>
      </c>
      <c r="Q266" s="14">
        <v>240384</v>
      </c>
      <c r="R266" s="23">
        <f t="shared" si="57"/>
        <v>0.37022554444612199</v>
      </c>
      <c r="S266" s="23">
        <f t="shared" si="58"/>
        <v>0</v>
      </c>
      <c r="T266" s="4">
        <f t="shared" si="59"/>
        <v>665.82235915492959</v>
      </c>
      <c r="U266" s="4">
        <f t="shared" si="60"/>
        <v>-42726.612500000003</v>
      </c>
      <c r="V266" s="19">
        <v>145072</v>
      </c>
      <c r="W266" s="19">
        <f t="shared" si="61"/>
        <v>39011.997010835934</v>
      </c>
      <c r="X266" s="20">
        <f t="shared" si="62"/>
        <v>-99026.615489164076</v>
      </c>
      <c r="Y266" s="4">
        <f t="shared" si="63"/>
        <v>-113028.06798916408</v>
      </c>
    </row>
    <row r="267" spans="1:25" x14ac:dyDescent="0.25">
      <c r="A267" t="s">
        <v>220</v>
      </c>
      <c r="B267">
        <v>14104</v>
      </c>
      <c r="C267" s="7">
        <v>68</v>
      </c>
      <c r="D267" s="7">
        <v>561</v>
      </c>
      <c r="E267" s="14">
        <v>40337543</v>
      </c>
      <c r="F267" s="14">
        <f t="shared" si="52"/>
        <v>71902.928698752221</v>
      </c>
      <c r="G267" s="14">
        <f t="shared" si="53"/>
        <v>593.19916176470588</v>
      </c>
      <c r="H267" s="14">
        <v>214300</v>
      </c>
      <c r="I267" s="30">
        <f t="shared" si="64"/>
        <v>0.57399999999999995</v>
      </c>
      <c r="J267" s="15">
        <v>818213</v>
      </c>
      <c r="K267" s="16">
        <v>0.28000000000000003</v>
      </c>
      <c r="L267" s="14">
        <v>229100</v>
      </c>
      <c r="M267" s="23">
        <f t="shared" si="54"/>
        <v>5.6795725014783374</v>
      </c>
      <c r="N267" s="4">
        <v>80000</v>
      </c>
      <c r="O267" s="23">
        <f t="shared" si="55"/>
        <v>1.9832640773385728</v>
      </c>
      <c r="P267" s="4">
        <f t="shared" si="56"/>
        <v>1176.4705882352941</v>
      </c>
      <c r="Q267" s="14">
        <v>107412</v>
      </c>
      <c r="R267" s="23">
        <f t="shared" si="57"/>
        <v>0.7667359226614272</v>
      </c>
      <c r="S267" s="23">
        <f t="shared" si="58"/>
        <v>0</v>
      </c>
      <c r="T267" s="4">
        <f t="shared" si="59"/>
        <v>741.49895220588235</v>
      </c>
      <c r="U267" s="4">
        <f t="shared" si="60"/>
        <v>-29578.071250000008</v>
      </c>
      <c r="V267" s="19">
        <v>47547</v>
      </c>
      <c r="W267" s="19">
        <f t="shared" si="61"/>
        <v>32217.594443476653</v>
      </c>
      <c r="X267" s="20">
        <f t="shared" si="62"/>
        <v>-57225.476806523351</v>
      </c>
      <c r="Y267" s="4">
        <f t="shared" si="63"/>
        <v>-88153.720056523336</v>
      </c>
    </row>
    <row r="268" spans="1:25" x14ac:dyDescent="0.25">
      <c r="A268" t="s">
        <v>116</v>
      </c>
      <c r="B268">
        <v>38126</v>
      </c>
      <c r="C268" s="7">
        <v>68</v>
      </c>
      <c r="D268" s="7">
        <v>689</v>
      </c>
      <c r="E268" s="14">
        <v>223729501</v>
      </c>
      <c r="F268" s="14">
        <f t="shared" si="52"/>
        <v>324716.25689404935</v>
      </c>
      <c r="G268" s="14">
        <f t="shared" si="53"/>
        <v>3290.1397205882354</v>
      </c>
      <c r="H268" s="14">
        <v>95000</v>
      </c>
      <c r="I268" s="30">
        <f t="shared" si="64"/>
        <v>3.6999999999999998E-2</v>
      </c>
      <c r="J268" s="15">
        <v>2054899</v>
      </c>
      <c r="K268" s="16">
        <v>0.32750000000000001</v>
      </c>
      <c r="L268" s="14">
        <v>672979</v>
      </c>
      <c r="M268" s="23">
        <f t="shared" si="54"/>
        <v>3.0080029544248612</v>
      </c>
      <c r="N268" s="4">
        <v>548000</v>
      </c>
      <c r="O268" s="23">
        <f t="shared" si="55"/>
        <v>2.4493864132830652</v>
      </c>
      <c r="P268" s="4">
        <f t="shared" si="56"/>
        <v>8058.8235294117649</v>
      </c>
      <c r="Q268" s="14"/>
      <c r="R268" s="23">
        <f t="shared" si="57"/>
        <v>0.30061358671693483</v>
      </c>
      <c r="S268" s="23">
        <f t="shared" si="58"/>
        <v>0</v>
      </c>
      <c r="T268" s="4">
        <f t="shared" si="59"/>
        <v>4112.6746507352937</v>
      </c>
      <c r="U268" s="4">
        <f t="shared" si="60"/>
        <v>-268338.12374999991</v>
      </c>
      <c r="V268" s="19">
        <v>132321</v>
      </c>
      <c r="W268" s="19">
        <f t="shared" si="61"/>
        <v>0</v>
      </c>
      <c r="X268" s="20">
        <f t="shared" si="62"/>
        <v>-136017.12374999991</v>
      </c>
      <c r="Y268" s="4">
        <f t="shared" si="63"/>
        <v>-203273.25149999995</v>
      </c>
    </row>
    <row r="269" spans="1:25" x14ac:dyDescent="0.25">
      <c r="A269" t="s">
        <v>163</v>
      </c>
      <c r="B269">
        <v>25200</v>
      </c>
      <c r="C269" s="7">
        <v>66</v>
      </c>
      <c r="D269" s="7">
        <v>231</v>
      </c>
      <c r="E269" s="14">
        <v>64764305</v>
      </c>
      <c r="F269" s="14">
        <f t="shared" si="52"/>
        <v>280364.95670995669</v>
      </c>
      <c r="G269" s="14">
        <f t="shared" si="53"/>
        <v>981.27734848484852</v>
      </c>
      <c r="H269" s="14">
        <v>240200</v>
      </c>
      <c r="I269" s="30">
        <f t="shared" si="64"/>
        <v>0.67300000000000004</v>
      </c>
      <c r="J269" s="15">
        <v>1963464</v>
      </c>
      <c r="K269" s="16">
        <v>0.28000000000000003</v>
      </c>
      <c r="L269" s="14">
        <v>549770</v>
      </c>
      <c r="M269" s="23">
        <f t="shared" si="54"/>
        <v>8.4887809727904902</v>
      </c>
      <c r="N269" s="4">
        <v>0</v>
      </c>
      <c r="O269" s="23">
        <f t="shared" si="55"/>
        <v>0</v>
      </c>
      <c r="P269" s="4">
        <f t="shared" si="56"/>
        <v>0</v>
      </c>
      <c r="Q269" s="14"/>
      <c r="R269" s="23">
        <f t="shared" si="57"/>
        <v>1.5</v>
      </c>
      <c r="S269" s="23">
        <f t="shared" si="58"/>
        <v>1.25</v>
      </c>
      <c r="T269" s="4">
        <f t="shared" si="59"/>
        <v>0</v>
      </c>
      <c r="U269" s="4">
        <f t="shared" si="60"/>
        <v>0</v>
      </c>
      <c r="V269" s="19">
        <v>128647</v>
      </c>
      <c r="W269" s="19">
        <f t="shared" si="61"/>
        <v>0</v>
      </c>
      <c r="X269" s="20">
        <f t="shared" si="62"/>
        <v>128647</v>
      </c>
      <c r="Y269" s="4">
        <f t="shared" si="63"/>
        <v>31500.542499999996</v>
      </c>
    </row>
    <row r="270" spans="1:25" x14ac:dyDescent="0.25">
      <c r="A270" t="s">
        <v>85</v>
      </c>
      <c r="B270">
        <v>20401</v>
      </c>
      <c r="C270" s="7">
        <v>65</v>
      </c>
      <c r="D270" s="7">
        <v>472</v>
      </c>
      <c r="E270" s="14">
        <v>39068519</v>
      </c>
      <c r="F270" s="14">
        <f t="shared" si="52"/>
        <v>82772.286016949147</v>
      </c>
      <c r="G270" s="14">
        <f t="shared" si="53"/>
        <v>601.05413846153851</v>
      </c>
      <c r="H270" s="14">
        <v>155600</v>
      </c>
      <c r="I270" s="30">
        <f t="shared" si="64"/>
        <v>0.255</v>
      </c>
      <c r="J270" s="15">
        <v>1938356</v>
      </c>
      <c r="K270" s="16">
        <v>0.28000000000000003</v>
      </c>
      <c r="L270" s="14">
        <v>542740</v>
      </c>
      <c r="M270" s="23">
        <f t="shared" si="54"/>
        <v>13.892003431202498</v>
      </c>
      <c r="N270" s="4">
        <v>110000</v>
      </c>
      <c r="O270" s="23">
        <f t="shared" si="55"/>
        <v>2.8155661595465138</v>
      </c>
      <c r="P270" s="4">
        <f t="shared" si="56"/>
        <v>1692.3076923076924</v>
      </c>
      <c r="Q270" s="14">
        <v>212845</v>
      </c>
      <c r="R270" s="23">
        <f t="shared" si="57"/>
        <v>-6.5566159546513791E-2</v>
      </c>
      <c r="S270" s="23">
        <f t="shared" si="58"/>
        <v>0</v>
      </c>
      <c r="T270" s="4">
        <f t="shared" si="59"/>
        <v>751.31767307692303</v>
      </c>
      <c r="U270" s="4">
        <f t="shared" si="60"/>
        <v>-61164.351250000007</v>
      </c>
      <c r="V270" s="19">
        <v>115242</v>
      </c>
      <c r="W270" s="19">
        <f t="shared" si="61"/>
        <v>30158.013126117392</v>
      </c>
      <c r="X270" s="20">
        <f t="shared" si="62"/>
        <v>-128609.33812388261</v>
      </c>
      <c r="Y270" s="4">
        <f t="shared" si="63"/>
        <v>-126047.7653738826</v>
      </c>
    </row>
    <row r="271" spans="1:25" x14ac:dyDescent="0.25">
      <c r="A271" t="s">
        <v>239</v>
      </c>
      <c r="B271">
        <v>22008</v>
      </c>
      <c r="C271" s="7">
        <v>65</v>
      </c>
      <c r="D271" s="7">
        <v>664</v>
      </c>
      <c r="E271" s="14">
        <v>109143467</v>
      </c>
      <c r="F271" s="14">
        <f t="shared" si="52"/>
        <v>164372.69126506025</v>
      </c>
      <c r="G271" s="14">
        <f t="shared" si="53"/>
        <v>1679.1302615384616</v>
      </c>
      <c r="H271" s="14">
        <v>137100</v>
      </c>
      <c r="I271" s="30">
        <f t="shared" si="64"/>
        <v>0.159</v>
      </c>
      <c r="J271" s="15">
        <v>1789227</v>
      </c>
      <c r="K271" s="16">
        <v>0.37770000000000004</v>
      </c>
      <c r="L271" s="14">
        <v>675791</v>
      </c>
      <c r="M271" s="23">
        <f t="shared" si="54"/>
        <v>6.191767758302932</v>
      </c>
      <c r="N271" s="4">
        <v>285000</v>
      </c>
      <c r="O271" s="23">
        <f t="shared" si="55"/>
        <v>2.6112419536755231</v>
      </c>
      <c r="P271" s="4">
        <f t="shared" si="56"/>
        <v>4384.6153846153848</v>
      </c>
      <c r="Q271" s="14">
        <v>60793</v>
      </c>
      <c r="R271" s="23">
        <f t="shared" si="57"/>
        <v>0.13875804632447686</v>
      </c>
      <c r="S271" s="23">
        <f t="shared" si="58"/>
        <v>0</v>
      </c>
      <c r="T271" s="4">
        <f t="shared" si="59"/>
        <v>2098.9128269230769</v>
      </c>
      <c r="U271" s="4">
        <f t="shared" si="60"/>
        <v>-148570.66625000001</v>
      </c>
      <c r="V271" s="19">
        <v>273585</v>
      </c>
      <c r="W271" s="19">
        <f t="shared" si="61"/>
        <v>0</v>
      </c>
      <c r="X271" s="20">
        <f t="shared" si="62"/>
        <v>64221.333749999991</v>
      </c>
      <c r="Y271" s="4">
        <f t="shared" si="63"/>
        <v>49076.799499999979</v>
      </c>
    </row>
    <row r="272" spans="1:25" x14ac:dyDescent="0.25">
      <c r="A272" t="s">
        <v>249</v>
      </c>
      <c r="B272">
        <v>33202</v>
      </c>
      <c r="C272" s="7">
        <v>62</v>
      </c>
      <c r="D272" s="7">
        <v>628</v>
      </c>
      <c r="E272" s="14">
        <v>53112040</v>
      </c>
      <c r="F272" s="14">
        <f t="shared" si="52"/>
        <v>84573.312101910822</v>
      </c>
      <c r="G272" s="14">
        <f t="shared" si="53"/>
        <v>856.64580645161288</v>
      </c>
      <c r="H272" s="14">
        <v>168000</v>
      </c>
      <c r="I272" s="30">
        <f t="shared" si="64"/>
        <v>0.34300000000000003</v>
      </c>
      <c r="J272" s="15">
        <v>848678</v>
      </c>
      <c r="K272" s="16">
        <v>0.28000000000000003</v>
      </c>
      <c r="L272" s="14">
        <v>237630</v>
      </c>
      <c r="M272" s="23">
        <f t="shared" si="54"/>
        <v>4.4741267705025072</v>
      </c>
      <c r="N272" s="4">
        <v>68500</v>
      </c>
      <c r="O272" s="23">
        <f t="shared" si="55"/>
        <v>1.2897263972538053</v>
      </c>
      <c r="P272" s="4">
        <f t="shared" si="56"/>
        <v>1104.8387096774193</v>
      </c>
      <c r="Q272" s="14">
        <v>65208</v>
      </c>
      <c r="R272" s="23">
        <f t="shared" si="57"/>
        <v>1.4602736027461947</v>
      </c>
      <c r="S272" s="23">
        <f t="shared" si="58"/>
        <v>0</v>
      </c>
      <c r="T272" s="4">
        <f t="shared" si="59"/>
        <v>1070.8072580645162</v>
      </c>
      <c r="U272" s="4">
        <f t="shared" si="60"/>
        <v>-2109.9499999999989</v>
      </c>
      <c r="V272" s="19">
        <v>95201</v>
      </c>
      <c r="W272" s="19">
        <f t="shared" si="61"/>
        <v>8957.7505587581345</v>
      </c>
      <c r="X272" s="20">
        <f t="shared" si="62"/>
        <v>36840.800558758143</v>
      </c>
      <c r="Y272" s="4">
        <f t="shared" si="63"/>
        <v>-40717.309441241858</v>
      </c>
    </row>
    <row r="273" spans="1:25" x14ac:dyDescent="0.25">
      <c r="A273" t="s">
        <v>19</v>
      </c>
      <c r="B273">
        <v>16046</v>
      </c>
      <c r="C273" s="7">
        <v>51</v>
      </c>
      <c r="D273" s="7">
        <v>1346</v>
      </c>
      <c r="E273" s="14">
        <v>282815993</v>
      </c>
      <c r="F273" s="14">
        <f t="shared" si="52"/>
        <v>210115.89375928679</v>
      </c>
      <c r="G273" s="14">
        <f t="shared" si="53"/>
        <v>5545.4116274509806</v>
      </c>
      <c r="H273" s="14">
        <v>189300</v>
      </c>
      <c r="I273" s="30">
        <f t="shared" si="64"/>
        <v>0.44800000000000001</v>
      </c>
      <c r="J273" s="15">
        <v>863620</v>
      </c>
      <c r="K273" s="16">
        <v>0.315</v>
      </c>
      <c r="L273" s="14">
        <v>272040</v>
      </c>
      <c r="M273" s="23">
        <f t="shared" si="54"/>
        <v>0.96189751192748141</v>
      </c>
      <c r="N273" s="4">
        <v>305516</v>
      </c>
      <c r="O273" s="23">
        <f t="shared" si="55"/>
        <v>1.0802642267829599</v>
      </c>
      <c r="P273" s="4">
        <f t="shared" si="56"/>
        <v>5334.1176470588234</v>
      </c>
      <c r="Q273" s="14"/>
      <c r="R273" s="23">
        <f t="shared" si="57"/>
        <v>1.6183667148554783</v>
      </c>
      <c r="S273" s="23">
        <f t="shared" si="58"/>
        <v>0.16973577321704014</v>
      </c>
      <c r="T273" s="4">
        <f t="shared" si="59"/>
        <v>5990.5098039215691</v>
      </c>
      <c r="U273" s="4">
        <f t="shared" si="60"/>
        <v>33475.999999999985</v>
      </c>
      <c r="V273" s="19">
        <v>43250</v>
      </c>
      <c r="W273" s="19">
        <f t="shared" si="61"/>
        <v>0</v>
      </c>
      <c r="X273" s="20">
        <f t="shared" si="62"/>
        <v>76725.999999999985</v>
      </c>
      <c r="Y273" s="4">
        <f t="shared" si="63"/>
        <v>-380973.98949999997</v>
      </c>
    </row>
    <row r="274" spans="1:25" x14ac:dyDescent="0.25">
      <c r="A274" t="s">
        <v>149</v>
      </c>
      <c r="B274">
        <v>30029</v>
      </c>
      <c r="C274" s="7">
        <v>50</v>
      </c>
      <c r="D274" s="7">
        <v>338</v>
      </c>
      <c r="E274" s="14">
        <v>48126453</v>
      </c>
      <c r="F274" s="14">
        <f t="shared" si="52"/>
        <v>142385.95562130178</v>
      </c>
      <c r="G274" s="14">
        <f t="shared" si="53"/>
        <v>962.52906000000007</v>
      </c>
      <c r="H274" s="14">
        <v>255100</v>
      </c>
      <c r="I274" s="30">
        <f t="shared" si="64"/>
        <v>0.751</v>
      </c>
      <c r="J274" s="15">
        <v>607081</v>
      </c>
      <c r="K274" s="16">
        <v>0.37459999999999999</v>
      </c>
      <c r="L274" s="14">
        <v>227413</v>
      </c>
      <c r="M274" s="23">
        <f t="shared" si="54"/>
        <v>4.7253222671531603</v>
      </c>
      <c r="N274" s="4">
        <v>155000</v>
      </c>
      <c r="O274" s="23">
        <f t="shared" si="55"/>
        <v>3.220681981279609</v>
      </c>
      <c r="P274" s="4">
        <f t="shared" si="56"/>
        <v>3099.9999999999995</v>
      </c>
      <c r="Q274" s="14">
        <v>22528</v>
      </c>
      <c r="R274" s="23">
        <f t="shared" si="57"/>
        <v>-0.47068198127960903</v>
      </c>
      <c r="S274" s="23">
        <f t="shared" si="58"/>
        <v>0</v>
      </c>
      <c r="T274" s="4">
        <f t="shared" si="59"/>
        <v>1203.161325</v>
      </c>
      <c r="U274" s="4">
        <f t="shared" si="60"/>
        <v>-94841.933749999982</v>
      </c>
      <c r="V274" s="19">
        <v>160345</v>
      </c>
      <c r="W274" s="19">
        <f t="shared" si="61"/>
        <v>606.28903932106914</v>
      </c>
      <c r="X274" s="20">
        <f t="shared" si="62"/>
        <v>43581.355289321087</v>
      </c>
      <c r="Y274" s="4">
        <f t="shared" si="63"/>
        <v>66233.609539321071</v>
      </c>
    </row>
    <row r="275" spans="1:25" x14ac:dyDescent="0.25">
      <c r="A275" t="s">
        <v>74</v>
      </c>
      <c r="B275">
        <v>21036</v>
      </c>
      <c r="C275" s="7">
        <v>49</v>
      </c>
      <c r="D275" s="7">
        <v>855</v>
      </c>
      <c r="E275" s="14">
        <v>168221539</v>
      </c>
      <c r="F275" s="14">
        <f t="shared" si="52"/>
        <v>196750.33801169592</v>
      </c>
      <c r="G275" s="14">
        <f t="shared" si="53"/>
        <v>3433.0926326530612</v>
      </c>
      <c r="H275" s="14">
        <v>206900</v>
      </c>
      <c r="I275" s="30">
        <f t="shared" si="64"/>
        <v>0.54700000000000004</v>
      </c>
      <c r="J275" s="15">
        <v>506912</v>
      </c>
      <c r="K275" s="16">
        <v>0.37360000000000004</v>
      </c>
      <c r="L275" s="14">
        <v>189382</v>
      </c>
      <c r="M275" s="23">
        <f t="shared" si="54"/>
        <v>1.1257892486645245</v>
      </c>
      <c r="N275" s="4">
        <v>190000</v>
      </c>
      <c r="O275" s="23">
        <f t="shared" si="55"/>
        <v>1.1294629756062331</v>
      </c>
      <c r="P275" s="4">
        <f t="shared" si="56"/>
        <v>3864.9387755102039</v>
      </c>
      <c r="Q275" s="14"/>
      <c r="R275" s="23">
        <f t="shared" si="57"/>
        <v>1.5036737269417086</v>
      </c>
      <c r="S275" s="23">
        <f t="shared" si="58"/>
        <v>0.1205370243937669</v>
      </c>
      <c r="T275" s="4">
        <f t="shared" si="59"/>
        <v>3877.5510204081634</v>
      </c>
      <c r="U275" s="4">
        <f t="shared" si="60"/>
        <v>617.99999999999136</v>
      </c>
      <c r="V275" s="19">
        <v>28889</v>
      </c>
      <c r="W275" s="19">
        <f t="shared" si="61"/>
        <v>0</v>
      </c>
      <c r="X275" s="20">
        <f t="shared" si="62"/>
        <v>29506.999999999993</v>
      </c>
      <c r="Y275" s="4">
        <f t="shared" si="63"/>
        <v>-223443.30850000001</v>
      </c>
    </row>
    <row r="276" spans="1:25" x14ac:dyDescent="0.25">
      <c r="A276" t="s">
        <v>104</v>
      </c>
      <c r="B276">
        <v>11056</v>
      </c>
      <c r="C276" s="7">
        <v>46</v>
      </c>
      <c r="D276" s="7">
        <v>386</v>
      </c>
      <c r="E276" s="14">
        <v>76532531</v>
      </c>
      <c r="F276" s="14">
        <f t="shared" si="52"/>
        <v>198270.80569948186</v>
      </c>
      <c r="G276" s="14">
        <f t="shared" si="53"/>
        <v>1663.7506739130436</v>
      </c>
      <c r="H276" s="14">
        <v>152100</v>
      </c>
      <c r="I276" s="30">
        <f t="shared" si="64"/>
        <v>0.23400000000000001</v>
      </c>
      <c r="J276" s="15">
        <v>1992625</v>
      </c>
      <c r="K276" s="16">
        <v>0.379</v>
      </c>
      <c r="L276" s="14">
        <v>755205</v>
      </c>
      <c r="M276" s="23">
        <f t="shared" si="54"/>
        <v>9.867764598037402</v>
      </c>
      <c r="N276" s="4">
        <v>75000</v>
      </c>
      <c r="O276" s="23">
        <f t="shared" si="55"/>
        <v>0.97997543031733791</v>
      </c>
      <c r="P276" s="4">
        <f t="shared" si="56"/>
        <v>1630.4347826086957</v>
      </c>
      <c r="Q276" s="14">
        <v>99583</v>
      </c>
      <c r="R276" s="23">
        <f t="shared" si="57"/>
        <v>1.5</v>
      </c>
      <c r="S276" s="23">
        <f t="shared" si="58"/>
        <v>0.27002456968266209</v>
      </c>
      <c r="T276" s="4">
        <f t="shared" si="59"/>
        <v>1630.4347826086957</v>
      </c>
      <c r="U276" s="4">
        <f t="shared" si="60"/>
        <v>0</v>
      </c>
      <c r="V276" s="19">
        <v>225839</v>
      </c>
      <c r="W276" s="19">
        <f t="shared" si="61"/>
        <v>0</v>
      </c>
      <c r="X276" s="20">
        <f t="shared" si="62"/>
        <v>126256</v>
      </c>
      <c r="Y276" s="4">
        <f t="shared" si="63"/>
        <v>11457.203500000003</v>
      </c>
    </row>
    <row r="277" spans="1:25" x14ac:dyDescent="0.25">
      <c r="A277" t="s">
        <v>230</v>
      </c>
      <c r="B277">
        <v>17404</v>
      </c>
      <c r="C277" s="7">
        <v>42</v>
      </c>
      <c r="D277" s="7">
        <v>693</v>
      </c>
      <c r="E277" s="14">
        <v>173914529</v>
      </c>
      <c r="F277" s="14">
        <f t="shared" si="52"/>
        <v>250958.9163059163</v>
      </c>
      <c r="G277" s="14">
        <f t="shared" si="53"/>
        <v>4140.8221190476188</v>
      </c>
      <c r="H277" s="14">
        <v>180600</v>
      </c>
      <c r="I277" s="30">
        <f t="shared" si="64"/>
        <v>0.42499999999999999</v>
      </c>
      <c r="J277" s="15">
        <v>1920636</v>
      </c>
      <c r="K277" s="16">
        <v>0.29430000000000001</v>
      </c>
      <c r="L277" s="14">
        <v>565243</v>
      </c>
      <c r="M277" s="23">
        <f t="shared" si="54"/>
        <v>3.2501194882918609</v>
      </c>
      <c r="N277" s="4">
        <v>315790</v>
      </c>
      <c r="O277" s="23">
        <f t="shared" si="55"/>
        <v>1.815776990086895</v>
      </c>
      <c r="P277" s="4">
        <f t="shared" si="56"/>
        <v>7518.8095238095239</v>
      </c>
      <c r="Q277" s="14">
        <v>8698</v>
      </c>
      <c r="R277" s="23">
        <f t="shared" si="57"/>
        <v>0.93422300991310503</v>
      </c>
      <c r="S277" s="23">
        <f t="shared" si="58"/>
        <v>0</v>
      </c>
      <c r="T277" s="4">
        <f t="shared" si="59"/>
        <v>5176.0276488095242</v>
      </c>
      <c r="U277" s="4">
        <f t="shared" si="60"/>
        <v>-98396.83875000001</v>
      </c>
      <c r="V277" s="19">
        <v>487082</v>
      </c>
      <c r="W277" s="19">
        <f t="shared" si="61"/>
        <v>0</v>
      </c>
      <c r="X277" s="20">
        <f t="shared" si="62"/>
        <v>379987.16125</v>
      </c>
      <c r="Y277" s="4">
        <f t="shared" si="63"/>
        <v>217512.2065</v>
      </c>
    </row>
    <row r="278" spans="1:25" x14ac:dyDescent="0.25">
      <c r="A278" t="s">
        <v>92</v>
      </c>
      <c r="B278">
        <v>32312</v>
      </c>
      <c r="C278" s="7">
        <v>42</v>
      </c>
      <c r="D278" s="7">
        <v>729</v>
      </c>
      <c r="E278" s="14">
        <v>101786907</v>
      </c>
      <c r="F278" s="14">
        <f t="shared" si="52"/>
        <v>139625.38683127571</v>
      </c>
      <c r="G278" s="14">
        <f t="shared" si="53"/>
        <v>2423.4977857142858</v>
      </c>
      <c r="H278" s="14">
        <v>240200</v>
      </c>
      <c r="I278" s="30">
        <f t="shared" si="64"/>
        <v>0.67300000000000004</v>
      </c>
      <c r="J278" s="15">
        <v>609110</v>
      </c>
      <c r="K278" s="16">
        <v>0.28000000000000003</v>
      </c>
      <c r="L278" s="14">
        <v>170551</v>
      </c>
      <c r="M278" s="23">
        <f t="shared" si="54"/>
        <v>1.6755691377870436</v>
      </c>
      <c r="N278" s="4">
        <v>200000</v>
      </c>
      <c r="O278" s="23">
        <f t="shared" si="55"/>
        <v>1.964889256336279</v>
      </c>
      <c r="P278" s="4">
        <f t="shared" si="56"/>
        <v>4060.7380952380954</v>
      </c>
      <c r="Q278" s="14"/>
      <c r="R278" s="23">
        <f t="shared" si="57"/>
        <v>1.0744308622129564</v>
      </c>
      <c r="S278" s="23">
        <f t="shared" si="58"/>
        <v>0</v>
      </c>
      <c r="T278" s="4">
        <f t="shared" si="59"/>
        <v>3029.3722321428568</v>
      </c>
      <c r="U278" s="4">
        <f t="shared" si="60"/>
        <v>-43317.366249999999</v>
      </c>
      <c r="V278" s="19">
        <v>73567</v>
      </c>
      <c r="W278" s="19">
        <f t="shared" si="61"/>
        <v>0</v>
      </c>
      <c r="X278" s="20">
        <f t="shared" si="62"/>
        <v>30249.633750000001</v>
      </c>
      <c r="Y278" s="4">
        <f t="shared" si="63"/>
        <v>-79113.36050000001</v>
      </c>
    </row>
    <row r="279" spans="1:25" x14ac:dyDescent="0.25">
      <c r="A279" t="s">
        <v>281</v>
      </c>
      <c r="B279">
        <v>1109</v>
      </c>
      <c r="C279" s="7">
        <v>41</v>
      </c>
      <c r="D279" s="7">
        <v>316</v>
      </c>
      <c r="E279" s="14">
        <v>52246051</v>
      </c>
      <c r="F279" s="14">
        <f t="shared" si="52"/>
        <v>165335.60443037975</v>
      </c>
      <c r="G279" s="14">
        <f t="shared" si="53"/>
        <v>1274.2939268292682</v>
      </c>
      <c r="H279" s="14">
        <v>82700</v>
      </c>
      <c r="I279" s="30">
        <f t="shared" si="64"/>
        <v>1.2999999999999999E-2</v>
      </c>
      <c r="J279" s="15">
        <v>1957412</v>
      </c>
      <c r="K279" s="16">
        <v>0.28000000000000003</v>
      </c>
      <c r="L279" s="14">
        <v>548075</v>
      </c>
      <c r="M279" s="23">
        <f t="shared" si="54"/>
        <v>10.49026652751229</v>
      </c>
      <c r="N279" s="4">
        <v>150000</v>
      </c>
      <c r="O279" s="23">
        <f t="shared" si="55"/>
        <v>2.8710303865836675</v>
      </c>
      <c r="P279" s="4">
        <f t="shared" si="56"/>
        <v>3658.5365853658536</v>
      </c>
      <c r="Q279" s="14">
        <v>195771</v>
      </c>
      <c r="R279" s="23">
        <f t="shared" si="57"/>
        <v>-0.12103038658366749</v>
      </c>
      <c r="S279" s="23">
        <f t="shared" si="58"/>
        <v>0</v>
      </c>
      <c r="T279" s="4">
        <f t="shared" si="59"/>
        <v>1592.8674085365853</v>
      </c>
      <c r="U279" s="4">
        <f t="shared" si="60"/>
        <v>-84692.436250000013</v>
      </c>
      <c r="V279" s="19">
        <v>167928</v>
      </c>
      <c r="W279" s="19">
        <f t="shared" si="61"/>
        <v>0</v>
      </c>
      <c r="X279" s="20">
        <f t="shared" si="62"/>
        <v>-112535.43625000001</v>
      </c>
      <c r="Y279" s="4">
        <f t="shared" si="63"/>
        <v>-106212.07650000001</v>
      </c>
    </row>
    <row r="280" spans="1:25" x14ac:dyDescent="0.25">
      <c r="A280" t="s">
        <v>102</v>
      </c>
      <c r="B280">
        <v>31063</v>
      </c>
      <c r="C280" s="7">
        <v>41</v>
      </c>
      <c r="D280" s="7">
        <v>541</v>
      </c>
      <c r="E280" s="14">
        <v>94774309</v>
      </c>
      <c r="F280" s="14">
        <f t="shared" si="52"/>
        <v>175183.56561922366</v>
      </c>
      <c r="G280" s="14">
        <f t="shared" si="53"/>
        <v>2311.5685121951219</v>
      </c>
      <c r="H280" s="14">
        <v>147200</v>
      </c>
      <c r="I280" s="30">
        <f t="shared" si="64"/>
        <v>0.20699999999999999</v>
      </c>
      <c r="J280" s="15">
        <v>712206</v>
      </c>
      <c r="K280" s="16">
        <v>0.28000000000000003</v>
      </c>
      <c r="L280" s="14">
        <v>199418</v>
      </c>
      <c r="M280" s="23">
        <f t="shared" si="54"/>
        <v>2.1041356260376429</v>
      </c>
      <c r="N280" s="4">
        <v>190000</v>
      </c>
      <c r="O280" s="23">
        <f t="shared" si="55"/>
        <v>2.0047627042049969</v>
      </c>
      <c r="P280" s="4">
        <f t="shared" si="56"/>
        <v>4634.1463414634136</v>
      </c>
      <c r="Q280" s="14"/>
      <c r="R280" s="23">
        <f t="shared" si="57"/>
        <v>0.74523729579500309</v>
      </c>
      <c r="S280" s="23">
        <f t="shared" si="58"/>
        <v>0</v>
      </c>
      <c r="T280" s="4">
        <f t="shared" si="59"/>
        <v>2889.4606402439022</v>
      </c>
      <c r="U280" s="4">
        <f t="shared" si="60"/>
        <v>-71532.113749999975</v>
      </c>
      <c r="V280" s="19">
        <v>144798</v>
      </c>
      <c r="W280" s="19">
        <f t="shared" si="61"/>
        <v>0</v>
      </c>
      <c r="X280" s="20">
        <f t="shared" si="62"/>
        <v>73265.886250000025</v>
      </c>
      <c r="Y280" s="4">
        <f t="shared" si="63"/>
        <v>2636.536500000002</v>
      </c>
    </row>
    <row r="281" spans="1:25" x14ac:dyDescent="0.25">
      <c r="A281" t="s">
        <v>177</v>
      </c>
      <c r="B281">
        <v>33030</v>
      </c>
      <c r="C281" s="7">
        <v>41</v>
      </c>
      <c r="D281" s="7">
        <v>396</v>
      </c>
      <c r="E281" s="14">
        <v>29172597</v>
      </c>
      <c r="F281" s="14">
        <f t="shared" si="52"/>
        <v>73668.17424242424</v>
      </c>
      <c r="G281" s="14">
        <f t="shared" si="53"/>
        <v>711.52675609756102</v>
      </c>
      <c r="H281" s="14">
        <v>190300</v>
      </c>
      <c r="I281" s="30">
        <f t="shared" si="64"/>
        <v>0.45900000000000002</v>
      </c>
      <c r="J281" s="15">
        <v>828531</v>
      </c>
      <c r="K281" s="16">
        <v>0.28000000000000003</v>
      </c>
      <c r="L281" s="14">
        <v>231989</v>
      </c>
      <c r="M281" s="23">
        <f t="shared" si="54"/>
        <v>7.9522916660453653</v>
      </c>
      <c r="N281" s="4">
        <v>60000</v>
      </c>
      <c r="O281" s="23">
        <f t="shared" si="55"/>
        <v>2.0567246721298074</v>
      </c>
      <c r="P281" s="4">
        <f t="shared" si="56"/>
        <v>1463.4146341463415</v>
      </c>
      <c r="Q281" s="14">
        <v>84985</v>
      </c>
      <c r="R281" s="23">
        <f t="shared" si="57"/>
        <v>0.69327532787019264</v>
      </c>
      <c r="S281" s="23">
        <f t="shared" si="58"/>
        <v>0</v>
      </c>
      <c r="T281" s="4">
        <f t="shared" si="59"/>
        <v>889.4084451219511</v>
      </c>
      <c r="U281" s="4">
        <f t="shared" si="60"/>
        <v>-23534.253750000003</v>
      </c>
      <c r="V281" s="19">
        <v>49312</v>
      </c>
      <c r="W281" s="19">
        <f t="shared" si="61"/>
        <v>13361.025087243279</v>
      </c>
      <c r="X281" s="20">
        <f t="shared" si="62"/>
        <v>-45846.228662756723</v>
      </c>
      <c r="Y281" s="4">
        <f t="shared" si="63"/>
        <v>-66070.870412756718</v>
      </c>
    </row>
    <row r="282" spans="1:25" x14ac:dyDescent="0.25">
      <c r="A282" t="s">
        <v>246</v>
      </c>
      <c r="B282">
        <v>38304</v>
      </c>
      <c r="C282" s="7">
        <v>40</v>
      </c>
      <c r="D282" s="7">
        <v>287</v>
      </c>
      <c r="E282" s="14">
        <v>51985104</v>
      </c>
      <c r="F282" s="14">
        <f t="shared" si="52"/>
        <v>181132.76655052265</v>
      </c>
      <c r="G282" s="14">
        <f t="shared" si="53"/>
        <v>1299.6276</v>
      </c>
      <c r="H282" s="14">
        <v>140000</v>
      </c>
      <c r="I282" s="30">
        <f t="shared" si="64"/>
        <v>0.18</v>
      </c>
      <c r="J282" s="15">
        <v>658274</v>
      </c>
      <c r="K282" s="16">
        <v>0.36420000000000002</v>
      </c>
      <c r="L282" s="14">
        <v>239743</v>
      </c>
      <c r="M282" s="23">
        <f t="shared" si="54"/>
        <v>4.6117634005310446</v>
      </c>
      <c r="N282" s="4">
        <v>110000</v>
      </c>
      <c r="O282" s="23">
        <f t="shared" si="55"/>
        <v>2.1159907653546295</v>
      </c>
      <c r="P282" s="4">
        <f t="shared" si="56"/>
        <v>2750.0000000000005</v>
      </c>
      <c r="Q282" s="14">
        <v>21576</v>
      </c>
      <c r="R282" s="23">
        <f t="shared" si="57"/>
        <v>0.63400923464537051</v>
      </c>
      <c r="S282" s="23">
        <f t="shared" si="58"/>
        <v>0</v>
      </c>
      <c r="T282" s="4">
        <f t="shared" si="59"/>
        <v>1624.5345</v>
      </c>
      <c r="U282" s="4">
        <f t="shared" si="60"/>
        <v>-45018.62000000001</v>
      </c>
      <c r="V282" s="19">
        <v>44808</v>
      </c>
      <c r="W282" s="19">
        <f t="shared" si="61"/>
        <v>0</v>
      </c>
      <c r="X282" s="20">
        <f t="shared" si="62"/>
        <v>-21786.62000000001</v>
      </c>
      <c r="Y282" s="4">
        <f t="shared" si="63"/>
        <v>-54745.655999999995</v>
      </c>
    </row>
    <row r="283" spans="1:25" x14ac:dyDescent="0.25">
      <c r="A283" t="s">
        <v>55</v>
      </c>
      <c r="B283">
        <v>19007</v>
      </c>
      <c r="C283" s="7">
        <v>35</v>
      </c>
      <c r="D283" s="7">
        <v>812</v>
      </c>
      <c r="E283" s="14">
        <v>123879457</v>
      </c>
      <c r="F283" s="14">
        <f t="shared" si="52"/>
        <v>152560.90763546797</v>
      </c>
      <c r="G283" s="14">
        <f t="shared" si="53"/>
        <v>3539.4130571428568</v>
      </c>
      <c r="H283" s="14">
        <v>324600</v>
      </c>
      <c r="I283" s="30">
        <f t="shared" si="64"/>
        <v>0.91100000000000003</v>
      </c>
      <c r="J283" s="15">
        <v>456349</v>
      </c>
      <c r="K283" s="16">
        <v>0.37440000000000001</v>
      </c>
      <c r="L283" s="14">
        <v>170857</v>
      </c>
      <c r="M283" s="23">
        <f t="shared" si="54"/>
        <v>1.3792198007454941</v>
      </c>
      <c r="N283" s="4">
        <v>265000</v>
      </c>
      <c r="O283" s="23">
        <f t="shared" si="55"/>
        <v>2.1391763123404717</v>
      </c>
      <c r="P283" s="4">
        <f t="shared" si="56"/>
        <v>4881.6285714285714</v>
      </c>
      <c r="Q283" s="14"/>
      <c r="R283" s="23">
        <f t="shared" si="57"/>
        <v>1.3707801992545059</v>
      </c>
      <c r="S283" s="23">
        <f t="shared" si="58"/>
        <v>0</v>
      </c>
      <c r="T283" s="4">
        <f t="shared" si="59"/>
        <v>4424.2663214285712</v>
      </c>
      <c r="U283" s="4">
        <f t="shared" si="60"/>
        <v>-16007.678750000006</v>
      </c>
      <c r="V283" s="19">
        <v>35132</v>
      </c>
      <c r="W283" s="19">
        <f t="shared" si="61"/>
        <v>0</v>
      </c>
      <c r="X283" s="20">
        <f t="shared" si="62"/>
        <v>19124.321249999994</v>
      </c>
      <c r="Y283" s="4">
        <f t="shared" si="63"/>
        <v>-150687.18550000002</v>
      </c>
    </row>
    <row r="284" spans="1:25" x14ac:dyDescent="0.25">
      <c r="A284" t="s">
        <v>185</v>
      </c>
      <c r="B284">
        <v>9102</v>
      </c>
      <c r="C284" s="7">
        <v>34</v>
      </c>
      <c r="D284" s="7">
        <v>281</v>
      </c>
      <c r="E284" s="14">
        <v>59689965</v>
      </c>
      <c r="F284" s="14">
        <f t="shared" si="52"/>
        <v>212419.80427046263</v>
      </c>
      <c r="G284" s="14">
        <f t="shared" si="53"/>
        <v>1755.5872058823529</v>
      </c>
      <c r="H284" s="14">
        <v>138100</v>
      </c>
      <c r="I284" s="30">
        <f t="shared" si="64"/>
        <v>0.16600000000000001</v>
      </c>
      <c r="J284" s="15">
        <v>587573</v>
      </c>
      <c r="K284" s="16">
        <v>0.37730000000000002</v>
      </c>
      <c r="L284" s="14">
        <v>221691</v>
      </c>
      <c r="M284" s="23">
        <f t="shared" si="54"/>
        <v>3.7140413803224712</v>
      </c>
      <c r="N284" s="4">
        <v>106639</v>
      </c>
      <c r="O284" s="23">
        <f t="shared" si="55"/>
        <v>1.7865482078939066</v>
      </c>
      <c r="P284" s="4">
        <f t="shared" si="56"/>
        <v>3136.4411764705883</v>
      </c>
      <c r="Q284" s="14">
        <v>13725</v>
      </c>
      <c r="R284" s="23">
        <f t="shared" si="57"/>
        <v>0.96345179210609344</v>
      </c>
      <c r="S284" s="23">
        <f t="shared" si="58"/>
        <v>0</v>
      </c>
      <c r="T284" s="4">
        <f t="shared" si="59"/>
        <v>2194.4840073529413</v>
      </c>
      <c r="U284" s="4">
        <f t="shared" si="60"/>
        <v>-32026.543750000008</v>
      </c>
      <c r="V284" s="19">
        <v>65544</v>
      </c>
      <c r="W284" s="19">
        <f t="shared" si="61"/>
        <v>0</v>
      </c>
      <c r="X284" s="20">
        <f t="shared" si="62"/>
        <v>19792.456249999988</v>
      </c>
      <c r="Y284" s="4">
        <f t="shared" si="63"/>
        <v>-37715.947500000002</v>
      </c>
    </row>
    <row r="285" spans="1:25" x14ac:dyDescent="0.25">
      <c r="A285" t="s">
        <v>121</v>
      </c>
      <c r="B285">
        <v>38264</v>
      </c>
      <c r="C285" s="7">
        <v>32</v>
      </c>
      <c r="D285" s="7">
        <v>187</v>
      </c>
      <c r="E285" s="14">
        <v>56205620</v>
      </c>
      <c r="F285" s="14">
        <f t="shared" si="52"/>
        <v>300564.81283422461</v>
      </c>
      <c r="G285" s="14">
        <f t="shared" si="53"/>
        <v>1756.4256250000001</v>
      </c>
      <c r="H285" s="14">
        <v>246500</v>
      </c>
      <c r="I285" s="30">
        <f t="shared" si="64"/>
        <v>0.70699999999999996</v>
      </c>
      <c r="J285" s="15">
        <v>659486</v>
      </c>
      <c r="K285" s="16">
        <v>0.28880000000000006</v>
      </c>
      <c r="L285" s="14">
        <v>190460</v>
      </c>
      <c r="M285" s="23">
        <f t="shared" si="54"/>
        <v>3.3886291086193872</v>
      </c>
      <c r="N285" s="4">
        <v>155000</v>
      </c>
      <c r="O285" s="23">
        <f t="shared" si="55"/>
        <v>2.7577313443032923</v>
      </c>
      <c r="P285" s="4">
        <f t="shared" si="56"/>
        <v>4843.75</v>
      </c>
      <c r="Q285" s="14">
        <v>51155</v>
      </c>
      <c r="R285" s="23">
        <f t="shared" si="57"/>
        <v>-7.7313443032922535E-3</v>
      </c>
      <c r="S285" s="23">
        <f t="shared" si="58"/>
        <v>0</v>
      </c>
      <c r="T285" s="4">
        <f t="shared" si="59"/>
        <v>2195.5320312499998</v>
      </c>
      <c r="U285" s="4">
        <f t="shared" si="60"/>
        <v>-84742.97500000002</v>
      </c>
      <c r="V285" s="19">
        <v>51247</v>
      </c>
      <c r="W285" s="19">
        <f t="shared" si="61"/>
        <v>0</v>
      </c>
      <c r="X285" s="20">
        <f t="shared" si="62"/>
        <v>-84650.97500000002</v>
      </c>
      <c r="Y285" s="4">
        <f t="shared" si="63"/>
        <v>-84216.430000000008</v>
      </c>
    </row>
    <row r="286" spans="1:25" x14ac:dyDescent="0.25">
      <c r="A286" t="s">
        <v>243</v>
      </c>
      <c r="B286">
        <v>7035</v>
      </c>
      <c r="C286" s="7">
        <v>28</v>
      </c>
      <c r="D286" s="7">
        <v>166</v>
      </c>
      <c r="E286" s="14">
        <v>99844904</v>
      </c>
      <c r="F286" s="14">
        <f t="shared" si="52"/>
        <v>601475.32530120481</v>
      </c>
      <c r="G286" s="14">
        <f t="shared" si="53"/>
        <v>3565.8894285714287</v>
      </c>
      <c r="H286" s="14">
        <v>108300</v>
      </c>
      <c r="I286" s="30">
        <f t="shared" si="64"/>
        <v>6.0999999999999999E-2</v>
      </c>
      <c r="J286" s="15">
        <v>613315</v>
      </c>
      <c r="K286" s="16">
        <v>0.37609999999999999</v>
      </c>
      <c r="L286" s="14">
        <v>230668</v>
      </c>
      <c r="M286" s="23">
        <f t="shared" si="54"/>
        <v>2.3102631256974315</v>
      </c>
      <c r="N286" s="4">
        <v>0</v>
      </c>
      <c r="O286" s="23">
        <f t="shared" si="55"/>
        <v>0</v>
      </c>
      <c r="P286" s="4">
        <f t="shared" si="56"/>
        <v>0</v>
      </c>
      <c r="Q286" s="14"/>
      <c r="R286" s="23">
        <f t="shared" si="57"/>
        <v>1.5</v>
      </c>
      <c r="S286" s="23">
        <f t="shared" si="58"/>
        <v>1.25</v>
      </c>
      <c r="T286" s="4">
        <f t="shared" si="59"/>
        <v>0</v>
      </c>
      <c r="U286" s="4">
        <f t="shared" si="60"/>
        <v>0</v>
      </c>
      <c r="V286" s="19">
        <v>67394</v>
      </c>
      <c r="W286" s="19">
        <f t="shared" si="61"/>
        <v>0</v>
      </c>
      <c r="X286" s="20">
        <f t="shared" si="62"/>
        <v>67394</v>
      </c>
      <c r="Y286" s="4">
        <f t="shared" si="63"/>
        <v>-82373.356</v>
      </c>
    </row>
    <row r="287" spans="1:25" x14ac:dyDescent="0.25">
      <c r="A287" t="s">
        <v>106</v>
      </c>
      <c r="B287">
        <v>10003</v>
      </c>
      <c r="C287" s="7">
        <v>28</v>
      </c>
      <c r="D287" s="7">
        <v>501</v>
      </c>
      <c r="E287" s="14">
        <v>17251738</v>
      </c>
      <c r="F287" s="14">
        <f t="shared" si="52"/>
        <v>34434.606786427146</v>
      </c>
      <c r="G287" s="14">
        <f t="shared" si="53"/>
        <v>616.13350000000003</v>
      </c>
      <c r="H287" s="14">
        <v>147700</v>
      </c>
      <c r="I287" s="30">
        <f t="shared" si="64"/>
        <v>0.21</v>
      </c>
      <c r="J287" s="15">
        <v>750919</v>
      </c>
      <c r="K287" s="16">
        <v>0.28000000000000003</v>
      </c>
      <c r="L287" s="14">
        <v>210257</v>
      </c>
      <c r="M287" s="23">
        <f t="shared" si="54"/>
        <v>12.187583650992149</v>
      </c>
      <c r="N287" s="4">
        <v>18325</v>
      </c>
      <c r="O287" s="23">
        <f t="shared" si="55"/>
        <v>1.0622118188903635</v>
      </c>
      <c r="P287" s="4">
        <f t="shared" si="56"/>
        <v>654.46428571428589</v>
      </c>
      <c r="Q287" s="14">
        <v>97228</v>
      </c>
      <c r="R287" s="23">
        <f t="shared" si="57"/>
        <v>1.5</v>
      </c>
      <c r="S287" s="23">
        <f t="shared" si="58"/>
        <v>0.18778818110963647</v>
      </c>
      <c r="T287" s="4">
        <f t="shared" si="59"/>
        <v>654.46428571428589</v>
      </c>
      <c r="U287" s="4">
        <f t="shared" si="60"/>
        <v>0</v>
      </c>
      <c r="V287" s="19">
        <v>38068</v>
      </c>
      <c r="W287" s="19">
        <f t="shared" si="61"/>
        <v>10590.988127295366</v>
      </c>
      <c r="X287" s="20">
        <f t="shared" si="62"/>
        <v>-48569.011872704636</v>
      </c>
      <c r="Y287" s="4">
        <f t="shared" si="63"/>
        <v>-74446.618872704639</v>
      </c>
    </row>
    <row r="288" spans="1:25" x14ac:dyDescent="0.25">
      <c r="A288" t="s">
        <v>61</v>
      </c>
      <c r="B288">
        <v>36101</v>
      </c>
      <c r="C288" s="7">
        <v>28</v>
      </c>
      <c r="D288" s="7">
        <v>503</v>
      </c>
      <c r="E288" s="14">
        <v>95376888</v>
      </c>
      <c r="F288" s="14">
        <f t="shared" si="52"/>
        <v>189616.07952286283</v>
      </c>
      <c r="G288" s="14">
        <f t="shared" si="53"/>
        <v>3406.3174285714285</v>
      </c>
      <c r="H288" s="14">
        <v>234100</v>
      </c>
      <c r="I288" s="30">
        <f t="shared" si="64"/>
        <v>0.65600000000000003</v>
      </c>
      <c r="J288" s="15">
        <v>589184</v>
      </c>
      <c r="K288" s="16">
        <v>0.377</v>
      </c>
      <c r="L288" s="14">
        <v>222122</v>
      </c>
      <c r="M288" s="23">
        <f t="shared" si="54"/>
        <v>2.3288870569985463</v>
      </c>
      <c r="N288" s="4">
        <v>230730</v>
      </c>
      <c r="O288" s="23">
        <f t="shared" si="55"/>
        <v>2.4191395299037226</v>
      </c>
      <c r="P288" s="4">
        <f t="shared" si="56"/>
        <v>7932.9285714285706</v>
      </c>
      <c r="Q288" s="14"/>
      <c r="R288" s="23">
        <f t="shared" si="57"/>
        <v>0.42111294300145374</v>
      </c>
      <c r="S288" s="23">
        <f t="shared" si="58"/>
        <v>0</v>
      </c>
      <c r="T288" s="4">
        <f t="shared" si="59"/>
        <v>4257.8967857142861</v>
      </c>
      <c r="U288" s="4">
        <f t="shared" si="60"/>
        <v>-102900.88999999996</v>
      </c>
      <c r="V288" s="19">
        <v>51099</v>
      </c>
      <c r="W288" s="19">
        <f t="shared" si="61"/>
        <v>0</v>
      </c>
      <c r="X288" s="20">
        <f t="shared" si="62"/>
        <v>-51801.889999999956</v>
      </c>
      <c r="Y288" s="4">
        <f t="shared" si="63"/>
        <v>-91966.331999999995</v>
      </c>
    </row>
    <row r="289" spans="1:26" x14ac:dyDescent="0.25">
      <c r="A289" t="s">
        <v>216</v>
      </c>
      <c r="B289">
        <v>20403</v>
      </c>
      <c r="C289" s="7">
        <v>27</v>
      </c>
      <c r="D289" s="7">
        <v>223</v>
      </c>
      <c r="E289" s="14">
        <v>170198830</v>
      </c>
      <c r="F289" s="14">
        <f t="shared" si="52"/>
        <v>763223.45291479817</v>
      </c>
      <c r="G289" s="14">
        <f t="shared" si="53"/>
        <v>6303.6603703703704</v>
      </c>
      <c r="H289" s="14">
        <v>65000</v>
      </c>
      <c r="I289" s="30">
        <f t="shared" si="64"/>
        <v>3.0000000000000001E-3</v>
      </c>
      <c r="J289" s="15">
        <v>436156</v>
      </c>
      <c r="K289" s="16">
        <v>0.28139999999999998</v>
      </c>
      <c r="L289" s="14">
        <v>122734</v>
      </c>
      <c r="M289" s="23">
        <f t="shared" si="54"/>
        <v>0.72112129090429111</v>
      </c>
      <c r="N289" s="4">
        <v>60000</v>
      </c>
      <c r="O289" s="23">
        <f t="shared" si="55"/>
        <v>0.35252886285998558</v>
      </c>
      <c r="P289" s="4">
        <f t="shared" si="56"/>
        <v>2222.2222222222222</v>
      </c>
      <c r="Q289" s="14"/>
      <c r="R289" s="23">
        <f t="shared" si="57"/>
        <v>1.5</v>
      </c>
      <c r="S289" s="23">
        <f t="shared" si="58"/>
        <v>0.89747113714001436</v>
      </c>
      <c r="T289" s="4">
        <f t="shared" si="59"/>
        <v>2222.2222222222222</v>
      </c>
      <c r="U289" s="4">
        <f t="shared" si="60"/>
        <v>0</v>
      </c>
      <c r="V289" s="19">
        <v>-17952</v>
      </c>
      <c r="W289" s="19">
        <f t="shared" si="61"/>
        <v>0</v>
      </c>
      <c r="X289" s="20">
        <f t="shared" si="62"/>
        <v>-17952</v>
      </c>
      <c r="Y289" s="4">
        <f t="shared" si="63"/>
        <v>-273250.245</v>
      </c>
    </row>
    <row r="290" spans="1:26" x14ac:dyDescent="0.25">
      <c r="A290" t="s">
        <v>77</v>
      </c>
      <c r="B290">
        <v>33205</v>
      </c>
      <c r="C290" s="7">
        <v>26</v>
      </c>
      <c r="D290" s="7">
        <v>435</v>
      </c>
      <c r="E290" s="14">
        <v>55216726</v>
      </c>
      <c r="F290" s="14">
        <f t="shared" si="52"/>
        <v>126935.00229885058</v>
      </c>
      <c r="G290" s="14">
        <f t="shared" si="53"/>
        <v>2123.720230769231</v>
      </c>
      <c r="H290" s="14">
        <v>220300</v>
      </c>
      <c r="I290" s="30">
        <f t="shared" si="64"/>
        <v>0.61899999999999999</v>
      </c>
      <c r="J290" s="15">
        <v>574151</v>
      </c>
      <c r="K290" s="16">
        <v>0.28000000000000003</v>
      </c>
      <c r="L290" s="14">
        <v>160762</v>
      </c>
      <c r="M290" s="23">
        <f t="shared" si="54"/>
        <v>2.9114728750849879</v>
      </c>
      <c r="N290" s="4">
        <v>30000</v>
      </c>
      <c r="O290" s="23">
        <f t="shared" si="55"/>
        <v>0.54331363290174073</v>
      </c>
      <c r="P290" s="4">
        <f t="shared" si="56"/>
        <v>1153.846153846154</v>
      </c>
      <c r="Q290" s="14">
        <v>12817</v>
      </c>
      <c r="R290" s="23">
        <f t="shared" si="57"/>
        <v>1.5</v>
      </c>
      <c r="S290" s="23">
        <f t="shared" si="58"/>
        <v>0.70668636709825927</v>
      </c>
      <c r="T290" s="4">
        <f t="shared" si="59"/>
        <v>1153.846153846154</v>
      </c>
      <c r="U290" s="4">
        <f t="shared" si="60"/>
        <v>0</v>
      </c>
      <c r="V290" s="19">
        <v>33694</v>
      </c>
      <c r="W290" s="19">
        <f t="shared" si="61"/>
        <v>0</v>
      </c>
      <c r="X290" s="20">
        <f t="shared" si="62"/>
        <v>20877</v>
      </c>
      <c r="Y290" s="4">
        <f t="shared" si="63"/>
        <v>-61948.089000000007</v>
      </c>
    </row>
    <row r="291" spans="1:26" x14ac:dyDescent="0.25">
      <c r="A291" t="s">
        <v>200</v>
      </c>
      <c r="B291">
        <v>16020</v>
      </c>
      <c r="C291" s="7">
        <v>19</v>
      </c>
      <c r="D291" s="7">
        <v>646</v>
      </c>
      <c r="E291" s="14">
        <v>46388722</v>
      </c>
      <c r="F291" s="14">
        <f t="shared" si="52"/>
        <v>71809.167182662539</v>
      </c>
      <c r="G291" s="14">
        <f t="shared" si="53"/>
        <v>2441.5116842105263</v>
      </c>
      <c r="H291" s="14">
        <v>249700</v>
      </c>
      <c r="I291" s="30">
        <f t="shared" si="64"/>
        <v>0.72399999999999998</v>
      </c>
      <c r="J291" s="15">
        <v>618506</v>
      </c>
      <c r="K291" s="16">
        <v>0.28000000000000003</v>
      </c>
      <c r="L291" s="14">
        <v>173182</v>
      </c>
      <c r="M291" s="23">
        <f t="shared" si="54"/>
        <v>3.7332781015178647</v>
      </c>
      <c r="N291" s="4">
        <v>75000</v>
      </c>
      <c r="O291" s="23">
        <f t="shared" si="55"/>
        <v>1.6167722835735807</v>
      </c>
      <c r="P291" s="4">
        <f t="shared" si="56"/>
        <v>3947.3684210526317</v>
      </c>
      <c r="Q291" s="14">
        <v>33303</v>
      </c>
      <c r="R291" s="23">
        <f t="shared" si="57"/>
        <v>1.1332277164264193</v>
      </c>
      <c r="S291" s="23">
        <f t="shared" si="58"/>
        <v>0</v>
      </c>
      <c r="T291" s="4">
        <f t="shared" si="59"/>
        <v>3051.8896052631576</v>
      </c>
      <c r="U291" s="4">
        <f t="shared" si="60"/>
        <v>-17014.097500000003</v>
      </c>
      <c r="V291" s="19">
        <v>60877</v>
      </c>
      <c r="W291" s="19">
        <f t="shared" si="61"/>
        <v>0</v>
      </c>
      <c r="X291" s="20">
        <f t="shared" si="62"/>
        <v>10559.902499999997</v>
      </c>
      <c r="Y291" s="4">
        <f t="shared" si="63"/>
        <v>-42009.083000000006</v>
      </c>
    </row>
    <row r="292" spans="1:26" x14ac:dyDescent="0.25">
      <c r="A292" t="s">
        <v>141</v>
      </c>
      <c r="B292">
        <v>30031</v>
      </c>
      <c r="C292" s="7">
        <v>18</v>
      </c>
      <c r="D292" s="7">
        <v>484</v>
      </c>
      <c r="E292" s="14">
        <v>59594884</v>
      </c>
      <c r="F292" s="14">
        <f t="shared" si="52"/>
        <v>123129.92561983471</v>
      </c>
      <c r="G292" s="14">
        <f t="shared" si="53"/>
        <v>3310.8268888888888</v>
      </c>
      <c r="H292" s="14">
        <v>255400</v>
      </c>
      <c r="I292" s="30">
        <f t="shared" si="64"/>
        <v>0.755</v>
      </c>
      <c r="J292" s="15">
        <v>611845</v>
      </c>
      <c r="K292" s="16">
        <v>0.28000000000000003</v>
      </c>
      <c r="L292" s="14">
        <v>171317</v>
      </c>
      <c r="M292" s="23">
        <f t="shared" si="54"/>
        <v>2.8746930692909816</v>
      </c>
      <c r="N292" s="4">
        <v>0</v>
      </c>
      <c r="O292" s="23">
        <f t="shared" si="55"/>
        <v>0</v>
      </c>
      <c r="P292" s="4">
        <f t="shared" si="56"/>
        <v>0</v>
      </c>
      <c r="Q292" s="14"/>
      <c r="R292" s="23">
        <f t="shared" si="57"/>
        <v>1.5</v>
      </c>
      <c r="S292" s="23">
        <f t="shared" si="58"/>
        <v>1.25</v>
      </c>
      <c r="T292" s="4">
        <f t="shared" si="59"/>
        <v>0</v>
      </c>
      <c r="U292" s="4">
        <f t="shared" si="60"/>
        <v>0</v>
      </c>
      <c r="V292" s="19">
        <v>141033</v>
      </c>
      <c r="W292" s="19">
        <f t="shared" si="61"/>
        <v>0</v>
      </c>
      <c r="X292" s="20">
        <f t="shared" si="62"/>
        <v>141033</v>
      </c>
      <c r="Y292" s="4">
        <f t="shared" si="63"/>
        <v>51640.673999999999</v>
      </c>
    </row>
    <row r="293" spans="1:26" x14ac:dyDescent="0.25">
      <c r="A293" t="s">
        <v>11</v>
      </c>
      <c r="B293">
        <v>1122</v>
      </c>
      <c r="C293" s="7">
        <v>13</v>
      </c>
      <c r="D293" s="7">
        <v>52</v>
      </c>
      <c r="E293" s="14">
        <v>21503131</v>
      </c>
      <c r="F293" s="14">
        <f t="shared" si="52"/>
        <v>413521.75</v>
      </c>
      <c r="G293" s="14">
        <f t="shared" si="53"/>
        <v>1654.087</v>
      </c>
      <c r="H293" s="14">
        <v>85000</v>
      </c>
      <c r="I293" s="30">
        <f t="shared" si="64"/>
        <v>1.7000000000000001E-2</v>
      </c>
      <c r="J293" s="15">
        <v>411381</v>
      </c>
      <c r="K293" s="16">
        <v>0.28000000000000003</v>
      </c>
      <c r="L293" s="14">
        <v>115187</v>
      </c>
      <c r="M293" s="23">
        <f t="shared" si="54"/>
        <v>5.3567547907325679</v>
      </c>
      <c r="N293" s="4">
        <v>0</v>
      </c>
      <c r="O293" s="23">
        <f t="shared" si="55"/>
        <v>0</v>
      </c>
      <c r="P293" s="4">
        <f t="shared" si="56"/>
        <v>0</v>
      </c>
      <c r="Q293" s="14"/>
      <c r="R293" s="23">
        <f t="shared" si="57"/>
        <v>1.5</v>
      </c>
      <c r="S293" s="23">
        <f t="shared" si="58"/>
        <v>1.25</v>
      </c>
      <c r="T293" s="4">
        <f t="shared" si="59"/>
        <v>0</v>
      </c>
      <c r="U293" s="4">
        <f t="shared" si="60"/>
        <v>0</v>
      </c>
      <c r="V293" s="19">
        <v>31641</v>
      </c>
      <c r="W293" s="19">
        <f t="shared" si="61"/>
        <v>0</v>
      </c>
      <c r="X293" s="20">
        <f t="shared" si="62"/>
        <v>31641</v>
      </c>
      <c r="Y293" s="4">
        <f t="shared" si="63"/>
        <v>-613.6964999999982</v>
      </c>
    </row>
    <row r="294" spans="1:26" x14ac:dyDescent="0.25">
      <c r="A294" t="s">
        <v>226</v>
      </c>
      <c r="B294">
        <v>28010</v>
      </c>
      <c r="C294" s="7">
        <v>12</v>
      </c>
      <c r="D294" s="7">
        <v>243</v>
      </c>
      <c r="E294" s="14">
        <v>191301365</v>
      </c>
      <c r="F294" s="14">
        <f t="shared" si="52"/>
        <v>787248.41563786007</v>
      </c>
      <c r="G294" s="14">
        <f t="shared" si="53"/>
        <v>15941.780416666666</v>
      </c>
      <c r="H294" s="14">
        <v>625000</v>
      </c>
      <c r="I294" s="30">
        <f t="shared" si="64"/>
        <v>0.996</v>
      </c>
      <c r="J294" s="15">
        <v>360797</v>
      </c>
      <c r="K294" s="16">
        <v>0.37820000000000004</v>
      </c>
      <c r="L294" s="14">
        <v>136453</v>
      </c>
      <c r="M294" s="23">
        <f t="shared" si="54"/>
        <v>0.71328816707606868</v>
      </c>
      <c r="N294" s="4">
        <v>0</v>
      </c>
      <c r="O294" s="23">
        <f t="shared" si="55"/>
        <v>0</v>
      </c>
      <c r="P294" s="4">
        <f t="shared" si="56"/>
        <v>0</v>
      </c>
      <c r="Q294" s="14"/>
      <c r="R294" s="23">
        <f t="shared" si="57"/>
        <v>1.5</v>
      </c>
      <c r="S294" s="23">
        <f t="shared" si="58"/>
        <v>1.25</v>
      </c>
      <c r="T294" s="4">
        <f t="shared" si="59"/>
        <v>0</v>
      </c>
      <c r="U294" s="4">
        <f t="shared" si="60"/>
        <v>0</v>
      </c>
      <c r="V294" s="19">
        <v>41638</v>
      </c>
      <c r="W294" s="19">
        <f t="shared" si="61"/>
        <v>0</v>
      </c>
      <c r="X294" s="20">
        <f t="shared" si="62"/>
        <v>41638</v>
      </c>
      <c r="Y294" s="4">
        <f t="shared" si="63"/>
        <v>-245314.04749999999</v>
      </c>
    </row>
    <row r="295" spans="1:26" x14ac:dyDescent="0.25">
      <c r="A295" t="s">
        <v>242</v>
      </c>
      <c r="B295">
        <v>11054</v>
      </c>
      <c r="C295" s="7">
        <v>8</v>
      </c>
      <c r="D295" s="7">
        <v>76</v>
      </c>
      <c r="E295" s="14">
        <v>46989371</v>
      </c>
      <c r="F295" s="14">
        <f t="shared" si="52"/>
        <v>618281.19736842101</v>
      </c>
      <c r="G295" s="14">
        <f t="shared" si="53"/>
        <v>5873.6713749999999</v>
      </c>
      <c r="H295" s="14">
        <v>206300</v>
      </c>
      <c r="I295" s="30">
        <f t="shared" si="64"/>
        <v>0.53700000000000003</v>
      </c>
      <c r="J295" s="15">
        <v>434457</v>
      </c>
      <c r="K295" s="16">
        <v>0.28000000000000003</v>
      </c>
      <c r="L295" s="14">
        <v>121648</v>
      </c>
      <c r="M295" s="23">
        <f t="shared" si="54"/>
        <v>2.5888407827378663</v>
      </c>
      <c r="N295" s="4">
        <v>0</v>
      </c>
      <c r="O295" s="23">
        <f t="shared" si="55"/>
        <v>0</v>
      </c>
      <c r="P295" s="4">
        <f t="shared" si="56"/>
        <v>0</v>
      </c>
      <c r="Q295" s="14"/>
      <c r="R295" s="23">
        <f t="shared" si="57"/>
        <v>1.5</v>
      </c>
      <c r="S295" s="23">
        <f t="shared" si="58"/>
        <v>1.25</v>
      </c>
      <c r="T295" s="4">
        <f t="shared" si="59"/>
        <v>0</v>
      </c>
      <c r="U295" s="4">
        <f t="shared" si="60"/>
        <v>0</v>
      </c>
      <c r="V295" s="19">
        <v>49520</v>
      </c>
      <c r="W295" s="19">
        <f t="shared" si="61"/>
        <v>0</v>
      </c>
      <c r="X295" s="20">
        <f t="shared" si="62"/>
        <v>49520</v>
      </c>
      <c r="Y295" s="4">
        <f t="shared" si="63"/>
        <v>-20964.056500000006</v>
      </c>
    </row>
    <row r="296" spans="1:26" s="10" customFormat="1" x14ac:dyDescent="0.25">
      <c r="A296" t="s">
        <v>244</v>
      </c>
      <c r="B296">
        <v>4069</v>
      </c>
      <c r="C296" s="7">
        <v>7</v>
      </c>
      <c r="D296" s="7">
        <v>111</v>
      </c>
      <c r="E296" s="14">
        <v>27844929</v>
      </c>
      <c r="F296" s="14">
        <f t="shared" si="52"/>
        <v>250855.21621621621</v>
      </c>
      <c r="G296" s="14">
        <f t="shared" si="53"/>
        <v>3977.8470000000002</v>
      </c>
      <c r="H296" s="14">
        <v>201515</v>
      </c>
      <c r="I296" s="30">
        <f t="shared" si="64"/>
        <v>0.51</v>
      </c>
      <c r="J296" s="15">
        <v>304155</v>
      </c>
      <c r="K296" s="16">
        <v>0.28000000000000003</v>
      </c>
      <c r="L296" s="14">
        <v>85163</v>
      </c>
      <c r="M296" s="23">
        <f t="shared" si="54"/>
        <v>3.0584743096310287</v>
      </c>
      <c r="N296" s="4">
        <v>0</v>
      </c>
      <c r="O296" s="23">
        <f t="shared" si="55"/>
        <v>0</v>
      </c>
      <c r="P296" s="4">
        <f t="shared" si="56"/>
        <v>0</v>
      </c>
      <c r="Q296" s="14"/>
      <c r="R296" s="23">
        <f t="shared" si="57"/>
        <v>1.5</v>
      </c>
      <c r="S296" s="23">
        <f t="shared" si="58"/>
        <v>1.25</v>
      </c>
      <c r="T296" s="4">
        <f t="shared" si="59"/>
        <v>0</v>
      </c>
      <c r="U296" s="4">
        <f t="shared" si="60"/>
        <v>0</v>
      </c>
      <c r="V296" s="19">
        <v>37053</v>
      </c>
      <c r="W296" s="19">
        <f t="shared" si="61"/>
        <v>0</v>
      </c>
      <c r="X296" s="20">
        <f t="shared" si="62"/>
        <v>37053</v>
      </c>
      <c r="Y296" s="4">
        <f t="shared" si="63"/>
        <v>-4714.3934999999983</v>
      </c>
      <c r="Z296"/>
    </row>
    <row r="297" spans="1:26" s="10" customFormat="1" x14ac:dyDescent="0.25">
      <c r="A297"/>
      <c r="B297"/>
      <c r="C297" s="7"/>
      <c r="D297" s="7"/>
      <c r="E297" s="14"/>
      <c r="F297" s="14"/>
      <c r="G297" s="14"/>
      <c r="H297" s="14"/>
      <c r="I297" s="30"/>
      <c r="J297" s="15"/>
      <c r="K297" s="16"/>
      <c r="L297" s="14"/>
      <c r="M297" s="23"/>
      <c r="N297" s="4"/>
      <c r="O297" s="23"/>
      <c r="P297" s="4"/>
      <c r="Q297" s="14"/>
      <c r="R297" s="23"/>
      <c r="S297" s="23"/>
      <c r="T297" s="4"/>
      <c r="U297" s="4"/>
      <c r="V297" s="19"/>
      <c r="W297" s="19"/>
      <c r="X297" s="20"/>
      <c r="Y297" s="4"/>
      <c r="Z297"/>
    </row>
    <row r="298" spans="1:26" x14ac:dyDescent="0.25">
      <c r="A298" s="10" t="s">
        <v>303</v>
      </c>
      <c r="B298" s="10"/>
      <c r="C298" s="11">
        <f>SUM(C2:C296)</f>
        <v>1053233</v>
      </c>
      <c r="D298" s="11">
        <f>SUM(D2:D296)</f>
        <v>7183707</v>
      </c>
      <c r="E298" s="12">
        <f>SUM(E2:E296)</f>
        <v>1023984387431</v>
      </c>
      <c r="F298" s="12">
        <f>E298/D298</f>
        <v>142542.61587102592</v>
      </c>
      <c r="G298" s="27">
        <f t="shared" ref="G298" si="65">E298/C298/1000</f>
        <v>972.22968462913718</v>
      </c>
      <c r="H298" s="27"/>
      <c r="I298" s="31"/>
      <c r="J298" s="12">
        <f>SUM(J2:J296)</f>
        <v>11049524637</v>
      </c>
      <c r="K298" s="18">
        <f>AVERAGE(K2:K296)</f>
        <v>0.29311796610169549</v>
      </c>
      <c r="L298" s="12">
        <f>SUM(L2:L296)</f>
        <v>3242076998</v>
      </c>
      <c r="M298" s="22">
        <f>L298/E298*1000</f>
        <v>3.1661390913720977</v>
      </c>
      <c r="N298" s="12">
        <f>SUM(N2:N296)</f>
        <v>2527709280</v>
      </c>
      <c r="O298" s="22">
        <f>N298/E298*1000</f>
        <v>2.4685037301609514</v>
      </c>
      <c r="P298" s="12">
        <f>MIN(M298,O298)*E298/1000/C298</f>
        <v>2399.9526030802303</v>
      </c>
      <c r="Q298" s="12">
        <f>SUM(Q2:Q296)</f>
        <v>413215877</v>
      </c>
      <c r="R298" s="22">
        <f>$M$300+(MIN($M$301,O298)-MIN(M298,O298))</f>
        <v>0.28149626983904863</v>
      </c>
      <c r="S298" s="22">
        <f>MAX($M$301-O298,0)</f>
        <v>0</v>
      </c>
      <c r="T298" s="12">
        <f>MIN($M$301,O298)*E298/1000/C298</f>
        <v>1215.2871057864213</v>
      </c>
      <c r="U298" s="12">
        <f>SUM(U2:U296)</f>
        <v>-1205643338.9625001</v>
      </c>
      <c r="V298" s="24">
        <f>SUM(V2:V296)</f>
        <v>1701987332</v>
      </c>
      <c r="W298" s="12">
        <f>SUM(W2:W296)</f>
        <v>339493332.75927901</v>
      </c>
      <c r="X298" s="21">
        <f>SUM(X269:X296)</f>
        <v>916163.35093873518</v>
      </c>
      <c r="Y298" s="21">
        <f>X298-R298*E298/1000</f>
        <v>-287331622.08431095</v>
      </c>
    </row>
    <row r="300" spans="1:26" x14ac:dyDescent="0.25">
      <c r="L300" s="13" t="s">
        <v>304</v>
      </c>
      <c r="M300" s="22">
        <v>1.5</v>
      </c>
      <c r="N300" s="4">
        <f>M300*E298/1000</f>
        <v>1535976581.1465001</v>
      </c>
    </row>
    <row r="301" spans="1:26" x14ac:dyDescent="0.25">
      <c r="L301" s="13" t="s">
        <v>305</v>
      </c>
      <c r="M301" s="22">
        <v>1.25</v>
      </c>
      <c r="N301" s="4">
        <f>M301*E298/1000-N298</f>
        <v>-1247728795.7112501</v>
      </c>
    </row>
    <row r="302" spans="1:26" x14ac:dyDescent="0.25">
      <c r="N302" s="4">
        <f>SUM(N300:N301)</f>
        <v>288247785.43525004</v>
      </c>
    </row>
    <row r="304" spans="1:26" x14ac:dyDescent="0.25">
      <c r="L304" s="13" t="s">
        <v>314</v>
      </c>
      <c r="M304" s="17">
        <f>COUNTIF(R2:R296,"&lt;0")/295</f>
        <v>0.42711864406779659</v>
      </c>
    </row>
    <row r="305" spans="12:14" x14ac:dyDescent="0.25">
      <c r="L305" s="13" t="s">
        <v>315</v>
      </c>
      <c r="M305" s="17">
        <f>COUNTIF(X2:X296,"&gt;0")/295</f>
        <v>0.50847457627118642</v>
      </c>
    </row>
    <row r="306" spans="12:14" x14ac:dyDescent="0.25">
      <c r="L306" s="13" t="s">
        <v>313</v>
      </c>
      <c r="M306" s="17">
        <f>COUNTIF(Y2:Y296,"&gt;0")/295</f>
        <v>0.33559322033898303</v>
      </c>
    </row>
    <row r="308" spans="12:14" x14ac:dyDescent="0.25">
      <c r="L308" s="13" t="s">
        <v>316</v>
      </c>
      <c r="M308" s="25">
        <f>N308/N300</f>
        <v>0.10842557773305392</v>
      </c>
      <c r="N308" s="12">
        <f>-SUMIF(X2:X296,"&lt;0")</f>
        <v>166539148.19525024</v>
      </c>
    </row>
  </sheetData>
  <sortState ref="A2:Y296">
    <sortCondition descending="1" ref="C2:C296"/>
  </sortState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D37" zoomScale="130" zoomScaleNormal="130" workbookViewId="0">
      <selection activeCell="T55" sqref="T55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Chad Magendanz</dc:creator>
  <cp:lastModifiedBy>Chad Magendanz</cp:lastModifiedBy>
  <cp:lastPrinted>2017-01-06T23:37:32Z</cp:lastPrinted>
  <dcterms:created xsi:type="dcterms:W3CDTF">2015-03-24T21:58:22Z</dcterms:created>
  <dcterms:modified xsi:type="dcterms:W3CDTF">2017-01-07T00:53:58Z</dcterms:modified>
</cp:coreProperties>
</file>